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avid Landon Cole\Documents\Personal\Councillor\Budget 24-25\"/>
    </mc:Choice>
  </mc:AlternateContent>
  <xr:revisionPtr revIDLastSave="0" documentId="13_ncr:1_{03B7FF5E-8B6F-45F9-9EF0-AF18E6A202EA}" xr6:coauthVersionLast="47" xr6:coauthVersionMax="47" xr10:uidLastSave="{00000000-0000-0000-0000-000000000000}"/>
  <bookViews>
    <workbookView xWindow="-108" yWindow="-108" windowWidth="23256" windowHeight="12456" xr2:uid="{D1105A5D-BD84-4F77-9651-8026BED69E4C}"/>
  </bookViews>
  <sheets>
    <sheet name="budg 2024-25 pha @ 31-12-23" sheetId="1" r:id="rId1"/>
    <sheet name="Precpt Analysis" sheetId="2" r:id="rId2"/>
  </sheets>
  <externalReferences>
    <externalReference r:id="rId3"/>
  </externalReferences>
  <definedNames>
    <definedName name="_xlnm.Print_Area" localSheetId="0">'budg 2024-25 pha @ 31-12-23'!$A$1:$I$550</definedName>
    <definedName name="_xlnm.Print_Area" localSheetId="1">'Precpt Analysis'!$A$1:$L$135</definedName>
    <definedName name="_xlnm.Print_Titles" localSheetId="0">'budg 2024-25 pha @ 31-12-23'!$1:$2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1" i="1" l="1"/>
  <c r="E495" i="1"/>
  <c r="F495" i="1"/>
  <c r="G495" i="1"/>
  <c r="D495" i="1"/>
  <c r="E476" i="1"/>
  <c r="F476" i="1"/>
  <c r="G476" i="1"/>
  <c r="D476" i="1"/>
  <c r="E468" i="1"/>
  <c r="F468" i="1"/>
  <c r="G468" i="1"/>
  <c r="D468" i="1"/>
  <c r="E452" i="1"/>
  <c r="I452" i="1" s="1"/>
  <c r="F452" i="1"/>
  <c r="G452" i="1"/>
  <c r="D452" i="1"/>
  <c r="E434" i="1"/>
  <c r="F434" i="1"/>
  <c r="G434" i="1"/>
  <c r="D434" i="1"/>
  <c r="E426" i="1"/>
  <c r="F426" i="1"/>
  <c r="G426" i="1"/>
  <c r="D426" i="1"/>
  <c r="E418" i="1"/>
  <c r="I418" i="1" s="1"/>
  <c r="F418" i="1"/>
  <c r="G418" i="1"/>
  <c r="D418" i="1"/>
  <c r="E397" i="1"/>
  <c r="F397" i="1"/>
  <c r="G397" i="1"/>
  <c r="D397" i="1"/>
  <c r="E389" i="1"/>
  <c r="F389" i="1"/>
  <c r="G389" i="1"/>
  <c r="D389" i="1"/>
  <c r="E375" i="1"/>
  <c r="F375" i="1"/>
  <c r="G375" i="1"/>
  <c r="D375" i="1"/>
  <c r="E360" i="1"/>
  <c r="F360" i="1"/>
  <c r="G360" i="1"/>
  <c r="D360" i="1"/>
  <c r="E349" i="1"/>
  <c r="F349" i="1"/>
  <c r="G349" i="1"/>
  <c r="H349" i="1"/>
  <c r="D349" i="1"/>
  <c r="E344" i="1"/>
  <c r="F344" i="1"/>
  <c r="G344" i="1"/>
  <c r="D344" i="1"/>
  <c r="E312" i="1"/>
  <c r="F312" i="1"/>
  <c r="G312" i="1"/>
  <c r="D312" i="1"/>
  <c r="E305" i="1"/>
  <c r="F305" i="1"/>
  <c r="G305" i="1"/>
  <c r="D305" i="1"/>
  <c r="E295" i="1"/>
  <c r="I295" i="1" s="1"/>
  <c r="F295" i="1"/>
  <c r="G295" i="1"/>
  <c r="D295" i="1"/>
  <c r="E290" i="1"/>
  <c r="F290" i="1"/>
  <c r="G290" i="1"/>
  <c r="D290" i="1"/>
  <c r="E281" i="1"/>
  <c r="F281" i="1"/>
  <c r="G281" i="1"/>
  <c r="D281" i="1"/>
  <c r="E274" i="1"/>
  <c r="F274" i="1"/>
  <c r="G274" i="1"/>
  <c r="D274" i="1"/>
  <c r="E252" i="1"/>
  <c r="I252" i="1" s="1"/>
  <c r="F252" i="1"/>
  <c r="G252" i="1"/>
  <c r="D252" i="1"/>
  <c r="E246" i="1"/>
  <c r="F246" i="1"/>
  <c r="G246" i="1"/>
  <c r="D246" i="1"/>
  <c r="E236" i="1"/>
  <c r="F236" i="1"/>
  <c r="G236" i="1"/>
  <c r="D236" i="1"/>
  <c r="E231" i="1"/>
  <c r="I231" i="1" s="1"/>
  <c r="F231" i="1"/>
  <c r="G231" i="1"/>
  <c r="D231" i="1"/>
  <c r="E208" i="1"/>
  <c r="F208" i="1"/>
  <c r="G208" i="1"/>
  <c r="D208" i="1"/>
  <c r="E200" i="1"/>
  <c r="F200" i="1"/>
  <c r="G200" i="1"/>
  <c r="D200" i="1"/>
  <c r="E195" i="1"/>
  <c r="F195" i="1"/>
  <c r="G195" i="1"/>
  <c r="D195" i="1"/>
  <c r="I195" i="1" s="1"/>
  <c r="E184" i="1"/>
  <c r="F184" i="1"/>
  <c r="G184" i="1"/>
  <c r="D184" i="1"/>
  <c r="E174" i="1"/>
  <c r="F174" i="1"/>
  <c r="G174" i="1"/>
  <c r="D174" i="1"/>
  <c r="I174" i="1" s="1"/>
  <c r="E165" i="1"/>
  <c r="F165" i="1"/>
  <c r="G165" i="1"/>
  <c r="D165" i="1"/>
  <c r="E152" i="1"/>
  <c r="F152" i="1"/>
  <c r="G152" i="1"/>
  <c r="D152" i="1"/>
  <c r="E142" i="1"/>
  <c r="F142" i="1"/>
  <c r="G142" i="1"/>
  <c r="D142" i="1"/>
  <c r="I142" i="1" s="1"/>
  <c r="E110" i="1"/>
  <c r="I110" i="1" s="1"/>
  <c r="F110" i="1"/>
  <c r="G110" i="1"/>
  <c r="D110" i="1"/>
  <c r="H494" i="1"/>
  <c r="H493" i="1"/>
  <c r="H492" i="1"/>
  <c r="H491" i="1"/>
  <c r="H495" i="1" s="1"/>
  <c r="H490" i="1"/>
  <c r="H489" i="1"/>
  <c r="H488" i="1"/>
  <c r="H487" i="1"/>
  <c r="H486" i="1"/>
  <c r="H485" i="1"/>
  <c r="H484" i="1"/>
  <c r="H483" i="1"/>
  <c r="H482" i="1"/>
  <c r="H481" i="1"/>
  <c r="H480" i="1"/>
  <c r="H479" i="1"/>
  <c r="H478" i="1"/>
  <c r="H477" i="1"/>
  <c r="H475" i="1"/>
  <c r="H474" i="1"/>
  <c r="H473" i="1"/>
  <c r="H472" i="1"/>
  <c r="H471" i="1"/>
  <c r="H470" i="1"/>
  <c r="H469" i="1"/>
  <c r="H467" i="1"/>
  <c r="H466" i="1"/>
  <c r="H465" i="1"/>
  <c r="H464" i="1"/>
  <c r="H463" i="1"/>
  <c r="H462" i="1"/>
  <c r="H461" i="1"/>
  <c r="H468" i="1" s="1"/>
  <c r="H460" i="1"/>
  <c r="H459" i="1"/>
  <c r="H458" i="1"/>
  <c r="H457" i="1"/>
  <c r="H456" i="1"/>
  <c r="H455" i="1"/>
  <c r="H454" i="1"/>
  <c r="H453" i="1"/>
  <c r="H451" i="1"/>
  <c r="H450" i="1"/>
  <c r="H452" i="1" s="1"/>
  <c r="H449" i="1"/>
  <c r="H448" i="1"/>
  <c r="H447" i="1"/>
  <c r="H446" i="1"/>
  <c r="H445" i="1"/>
  <c r="H444" i="1"/>
  <c r="H443" i="1"/>
  <c r="H442" i="1"/>
  <c r="H441" i="1"/>
  <c r="H440" i="1"/>
  <c r="H439" i="1"/>
  <c r="H438" i="1"/>
  <c r="H437" i="1"/>
  <c r="H436" i="1"/>
  <c r="H435" i="1"/>
  <c r="H433" i="1"/>
  <c r="H432" i="1"/>
  <c r="H431" i="1"/>
  <c r="H430" i="1"/>
  <c r="H429" i="1"/>
  <c r="H428" i="1"/>
  <c r="H427" i="1"/>
  <c r="H425" i="1"/>
  <c r="H424" i="1"/>
  <c r="H423" i="1"/>
  <c r="H422" i="1"/>
  <c r="H426" i="1" s="1"/>
  <c r="H421" i="1"/>
  <c r="H420" i="1"/>
  <c r="H419" i="1"/>
  <c r="H417" i="1"/>
  <c r="H416" i="1"/>
  <c r="H415" i="1"/>
  <c r="H414" i="1"/>
  <c r="H413" i="1"/>
  <c r="H412" i="1"/>
  <c r="H411" i="1"/>
  <c r="H410" i="1"/>
  <c r="H409" i="1"/>
  <c r="H408" i="1"/>
  <c r="H407" i="1"/>
  <c r="H406" i="1"/>
  <c r="H405" i="1"/>
  <c r="H404" i="1"/>
  <c r="H403" i="1"/>
  <c r="H402" i="1"/>
  <c r="H401" i="1"/>
  <c r="H400" i="1"/>
  <c r="H399" i="1"/>
  <c r="H398" i="1"/>
  <c r="H396" i="1"/>
  <c r="H395" i="1"/>
  <c r="H394" i="1"/>
  <c r="H393" i="1"/>
  <c r="H392" i="1"/>
  <c r="H391" i="1"/>
  <c r="H390" i="1"/>
  <c r="H388" i="1"/>
  <c r="H387" i="1"/>
  <c r="H386" i="1"/>
  <c r="H385" i="1"/>
  <c r="H384" i="1"/>
  <c r="H383" i="1"/>
  <c r="H382" i="1"/>
  <c r="H381" i="1"/>
  <c r="H380" i="1"/>
  <c r="H379" i="1"/>
  <c r="H378" i="1"/>
  <c r="H377" i="1"/>
  <c r="H376" i="1"/>
  <c r="H374" i="1"/>
  <c r="H373" i="1"/>
  <c r="H372" i="1"/>
  <c r="H371" i="1"/>
  <c r="H370" i="1"/>
  <c r="H375" i="1" s="1"/>
  <c r="H369" i="1"/>
  <c r="H368" i="1"/>
  <c r="H367" i="1"/>
  <c r="H366" i="1"/>
  <c r="H365" i="1"/>
  <c r="H364" i="1"/>
  <c r="H363" i="1"/>
  <c r="H362" i="1"/>
  <c r="H361" i="1"/>
  <c r="H359" i="1"/>
  <c r="H358" i="1"/>
  <c r="H357" i="1"/>
  <c r="H356" i="1"/>
  <c r="H355" i="1"/>
  <c r="H354" i="1"/>
  <c r="H353" i="1"/>
  <c r="H352" i="1"/>
  <c r="H351" i="1"/>
  <c r="H360" i="1" s="1"/>
  <c r="H350" i="1"/>
  <c r="H348" i="1"/>
  <c r="H347" i="1"/>
  <c r="H346" i="1"/>
  <c r="H345"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1" i="1"/>
  <c r="H310" i="1"/>
  <c r="H309" i="1"/>
  <c r="H308" i="1"/>
  <c r="H312" i="1" s="1"/>
  <c r="H307" i="1"/>
  <c r="H306" i="1"/>
  <c r="H304" i="1"/>
  <c r="H303" i="1"/>
  <c r="H302" i="1"/>
  <c r="H301" i="1"/>
  <c r="H300" i="1"/>
  <c r="H299" i="1"/>
  <c r="H298" i="1"/>
  <c r="H297" i="1"/>
  <c r="H305" i="1" s="1"/>
  <c r="H296" i="1"/>
  <c r="H294" i="1"/>
  <c r="H293" i="1"/>
  <c r="H295" i="1" s="1"/>
  <c r="H292" i="1"/>
  <c r="H291" i="1"/>
  <c r="H289" i="1"/>
  <c r="H288" i="1"/>
  <c r="H287" i="1"/>
  <c r="H286" i="1"/>
  <c r="H285" i="1"/>
  <c r="H284" i="1"/>
  <c r="H283" i="1"/>
  <c r="H282" i="1"/>
  <c r="H280" i="1"/>
  <c r="H279" i="1"/>
  <c r="H278" i="1"/>
  <c r="H281" i="1" s="1"/>
  <c r="H277" i="1"/>
  <c r="H276" i="1"/>
  <c r="H275" i="1"/>
  <c r="H273" i="1"/>
  <c r="H272" i="1"/>
  <c r="H271" i="1"/>
  <c r="H270" i="1"/>
  <c r="H269" i="1"/>
  <c r="H268" i="1"/>
  <c r="H267" i="1"/>
  <c r="H266" i="1"/>
  <c r="H265" i="1"/>
  <c r="H264" i="1"/>
  <c r="H263" i="1"/>
  <c r="H262" i="1"/>
  <c r="H261" i="1"/>
  <c r="H260" i="1"/>
  <c r="H259" i="1"/>
  <c r="H258" i="1"/>
  <c r="H257" i="1"/>
  <c r="H256" i="1"/>
  <c r="H255" i="1"/>
  <c r="H254" i="1"/>
  <c r="H253" i="1"/>
  <c r="H251" i="1"/>
  <c r="H250" i="1"/>
  <c r="H249" i="1"/>
  <c r="H248" i="1"/>
  <c r="H247" i="1"/>
  <c r="H252" i="1" s="1"/>
  <c r="H245" i="1"/>
  <c r="H244" i="1"/>
  <c r="H243" i="1"/>
  <c r="H242" i="1"/>
  <c r="H241" i="1"/>
  <c r="H240" i="1"/>
  <c r="H239" i="1"/>
  <c r="H238" i="1"/>
  <c r="H246" i="1" s="1"/>
  <c r="H237" i="1"/>
  <c r="H235" i="1"/>
  <c r="H234" i="1"/>
  <c r="H236" i="1" s="1"/>
  <c r="H233" i="1"/>
  <c r="H232" i="1"/>
  <c r="H230" i="1"/>
  <c r="H229" i="1"/>
  <c r="H228" i="1"/>
  <c r="H227" i="1"/>
  <c r="H226" i="1"/>
  <c r="H225" i="1"/>
  <c r="H224" i="1"/>
  <c r="H223" i="1"/>
  <c r="H222" i="1"/>
  <c r="H221" i="1"/>
  <c r="H220" i="1"/>
  <c r="H219" i="1"/>
  <c r="H218" i="1"/>
  <c r="H217" i="1"/>
  <c r="H216" i="1"/>
  <c r="H215" i="1"/>
  <c r="H214" i="1"/>
  <c r="H213" i="1"/>
  <c r="H212" i="1"/>
  <c r="H211" i="1"/>
  <c r="H210" i="1"/>
  <c r="H209" i="1"/>
  <c r="H207" i="1"/>
  <c r="H206" i="1"/>
  <c r="H205" i="1"/>
  <c r="H204" i="1"/>
  <c r="H208" i="1" s="1"/>
  <c r="H203" i="1"/>
  <c r="H202" i="1"/>
  <c r="H201" i="1"/>
  <c r="H199" i="1"/>
  <c r="H200" i="1" s="1"/>
  <c r="H198" i="1"/>
  <c r="H197" i="1"/>
  <c r="H196" i="1"/>
  <c r="H194" i="1"/>
  <c r="H193" i="1"/>
  <c r="H192" i="1"/>
  <c r="H191" i="1"/>
  <c r="H190" i="1"/>
  <c r="H195" i="1" s="1"/>
  <c r="H189" i="1"/>
  <c r="H188" i="1"/>
  <c r="H187" i="1"/>
  <c r="H186" i="1"/>
  <c r="H185" i="1"/>
  <c r="H183" i="1"/>
  <c r="H182" i="1"/>
  <c r="H181" i="1"/>
  <c r="H184" i="1" s="1"/>
  <c r="H180" i="1"/>
  <c r="H179" i="1"/>
  <c r="H178" i="1"/>
  <c r="H177" i="1"/>
  <c r="H176" i="1"/>
  <c r="H175" i="1"/>
  <c r="H173" i="1"/>
  <c r="H172" i="1"/>
  <c r="H171" i="1"/>
  <c r="H170" i="1"/>
  <c r="H169" i="1"/>
  <c r="H168" i="1"/>
  <c r="H174" i="1" s="1"/>
  <c r="H167" i="1"/>
  <c r="H166" i="1"/>
  <c r="H164" i="1"/>
  <c r="H163" i="1"/>
  <c r="H162" i="1"/>
  <c r="H161" i="1"/>
  <c r="H160" i="1"/>
  <c r="H159" i="1"/>
  <c r="H158" i="1"/>
  <c r="H157" i="1"/>
  <c r="H156" i="1"/>
  <c r="H155" i="1"/>
  <c r="H154" i="1"/>
  <c r="H153" i="1"/>
  <c r="H151" i="1"/>
  <c r="H150" i="1"/>
  <c r="H149" i="1"/>
  <c r="H148" i="1"/>
  <c r="H147" i="1"/>
  <c r="H146" i="1"/>
  <c r="H152" i="1" s="1"/>
  <c r="H145" i="1"/>
  <c r="H144" i="1"/>
  <c r="H143"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09" i="1"/>
  <c r="H108" i="1"/>
  <c r="H107" i="1"/>
  <c r="H106" i="1"/>
  <c r="H105" i="1"/>
  <c r="H104" i="1"/>
  <c r="E101" i="1"/>
  <c r="F101" i="1"/>
  <c r="G101" i="1"/>
  <c r="D101" i="1"/>
  <c r="H100" i="1"/>
  <c r="H99" i="1"/>
  <c r="H98" i="1"/>
  <c r="H97" i="1"/>
  <c r="H96" i="1"/>
  <c r="E93" i="1"/>
  <c r="F93" i="1"/>
  <c r="G93" i="1"/>
  <c r="D93" i="1"/>
  <c r="H89" i="1"/>
  <c r="H93" i="1" s="1"/>
  <c r="H86" i="1"/>
  <c r="H85" i="1"/>
  <c r="H87" i="1" s="1"/>
  <c r="E87" i="1"/>
  <c r="F87" i="1"/>
  <c r="G87" i="1"/>
  <c r="D87" i="1"/>
  <c r="H81" i="1"/>
  <c r="H75" i="1"/>
  <c r="H74" i="1"/>
  <c r="H73" i="1"/>
  <c r="H72" i="1"/>
  <c r="H71" i="1"/>
  <c r="H70" i="1"/>
  <c r="H69" i="1"/>
  <c r="H68" i="1"/>
  <c r="H67" i="1"/>
  <c r="H66" i="1"/>
  <c r="E76" i="1"/>
  <c r="G76" i="1"/>
  <c r="D76" i="1"/>
  <c r="H62" i="1"/>
  <c r="H61" i="1"/>
  <c r="H60" i="1"/>
  <c r="H59" i="1"/>
  <c r="H58" i="1"/>
  <c r="H57" i="1"/>
  <c r="H56" i="1"/>
  <c r="H55" i="1"/>
  <c r="H54" i="1"/>
  <c r="H53" i="1"/>
  <c r="H52" i="1"/>
  <c r="H51" i="1"/>
  <c r="H50" i="1"/>
  <c r="H49" i="1"/>
  <c r="H48" i="1"/>
  <c r="H46" i="1"/>
  <c r="H41" i="1"/>
  <c r="E63" i="1"/>
  <c r="G63" i="1"/>
  <c r="E37" i="1"/>
  <c r="G37" i="1"/>
  <c r="H36" i="1"/>
  <c r="H35" i="1"/>
  <c r="H34" i="1"/>
  <c r="H33" i="1"/>
  <c r="H32" i="1"/>
  <c r="H31" i="1"/>
  <c r="H30" i="1"/>
  <c r="H29" i="1"/>
  <c r="H28" i="1"/>
  <c r="H27" i="1"/>
  <c r="H26" i="1"/>
  <c r="H25" i="1"/>
  <c r="H24" i="1"/>
  <c r="H23" i="1"/>
  <c r="H22" i="1"/>
  <c r="H21" i="1"/>
  <c r="H20" i="1"/>
  <c r="H19" i="1"/>
  <c r="H18" i="1"/>
  <c r="H17" i="1"/>
  <c r="H16" i="1"/>
  <c r="H15" i="1"/>
  <c r="H14" i="1"/>
  <c r="H13" i="1"/>
  <c r="H12" i="1"/>
  <c r="H11" i="1"/>
  <c r="H10" i="1"/>
  <c r="D63" i="1"/>
  <c r="H5" i="1"/>
  <c r="H8" i="1" s="1"/>
  <c r="D37" i="1"/>
  <c r="E8" i="1"/>
  <c r="G8" i="1"/>
  <c r="D8" i="1"/>
  <c r="D134" i="2"/>
  <c r="D131" i="2"/>
  <c r="D119" i="2"/>
  <c r="D103" i="2"/>
  <c r="D81" i="2"/>
  <c r="D59" i="2"/>
  <c r="D47" i="2"/>
  <c r="D42" i="2"/>
  <c r="D37" i="2"/>
  <c r="D30" i="2"/>
  <c r="D133" i="2" s="1"/>
  <c r="D135" i="2" s="1"/>
  <c r="D19" i="2"/>
  <c r="B19" i="2"/>
  <c r="F18" i="2"/>
  <c r="F19" i="2" s="1"/>
  <c r="D18" i="2"/>
  <c r="C18" i="2"/>
  <c r="C19" i="2" s="1"/>
  <c r="C11" i="2"/>
  <c r="H3" i="2"/>
  <c r="H18" i="2" s="1"/>
  <c r="H19" i="2" s="1"/>
  <c r="G3" i="2"/>
  <c r="G18" i="2" s="1"/>
  <c r="G19" i="2" s="1"/>
  <c r="F3" i="2"/>
  <c r="E3" i="2"/>
  <c r="E18" i="2" s="1"/>
  <c r="E19" i="2" s="1"/>
  <c r="D3" i="2"/>
  <c r="D569" i="1"/>
  <c r="D570" i="1" s="1"/>
  <c r="D541" i="1"/>
  <c r="D550" i="1" s="1"/>
  <c r="D502" i="1"/>
  <c r="K492" i="1"/>
  <c r="K491" i="1"/>
  <c r="K489" i="1"/>
  <c r="K488" i="1"/>
  <c r="K487" i="1"/>
  <c r="K486" i="1"/>
  <c r="K485" i="1"/>
  <c r="I476" i="1"/>
  <c r="D506" i="1"/>
  <c r="I434" i="1"/>
  <c r="I426" i="1"/>
  <c r="I397" i="1"/>
  <c r="I389" i="1"/>
  <c r="I375" i="1"/>
  <c r="I360" i="1"/>
  <c r="I349" i="1"/>
  <c r="I344" i="1"/>
  <c r="I312" i="1"/>
  <c r="I305" i="1"/>
  <c r="I290" i="1"/>
  <c r="I281" i="1"/>
  <c r="I236" i="1"/>
  <c r="I200" i="1"/>
  <c r="I101" i="1"/>
  <c r="I93" i="1"/>
  <c r="D498" i="1"/>
  <c r="H476" i="1" l="1"/>
  <c r="H397" i="1"/>
  <c r="H434" i="1"/>
  <c r="H418" i="1"/>
  <c r="H389" i="1"/>
  <c r="H344" i="1"/>
  <c r="H290" i="1"/>
  <c r="H274" i="1"/>
  <c r="H231" i="1"/>
  <c r="H165" i="1"/>
  <c r="H142" i="1"/>
  <c r="H110" i="1"/>
  <c r="H101" i="1"/>
  <c r="H76" i="1"/>
  <c r="D499" i="1"/>
  <c r="D513" i="1" s="1"/>
  <c r="H37" i="1"/>
  <c r="I76" i="1"/>
  <c r="H63" i="1"/>
  <c r="D505" i="1"/>
  <c r="D508" i="1" s="1"/>
  <c r="K495" i="1"/>
  <c r="D572" i="1"/>
  <c r="I495" i="1"/>
  <c r="I87" i="1"/>
  <c r="I63" i="1"/>
  <c r="D531" i="1"/>
  <c r="I152" i="1"/>
  <c r="I165" i="1"/>
  <c r="I208" i="1"/>
  <c r="I246" i="1"/>
  <c r="I274" i="1"/>
  <c r="I184" i="1"/>
  <c r="D518" i="1" l="1"/>
  <c r="H506" i="1"/>
  <c r="G506" i="1"/>
  <c r="E505" i="1"/>
  <c r="I37" i="1"/>
  <c r="D533" i="1"/>
  <c r="D534" i="1" s="1"/>
  <c r="E498" i="1"/>
  <c r="I5" i="1"/>
  <c r="I8" i="1" s="1"/>
  <c r="E499" i="1"/>
  <c r="E513" i="1" s="1"/>
  <c r="D4" i="2" s="1"/>
  <c r="E506" i="1"/>
  <c r="D10" i="2" s="1"/>
  <c r="I468" i="1"/>
  <c r="D512" i="1"/>
  <c r="D515" i="1" s="1"/>
  <c r="D521" i="1" l="1"/>
  <c r="G499" i="1"/>
  <c r="G513" i="1" s="1"/>
  <c r="G505" i="1"/>
  <c r="G518" i="1" s="1"/>
  <c r="H505" i="1"/>
  <c r="H518" i="1" s="1"/>
  <c r="E518" i="1"/>
  <c r="D9" i="2"/>
  <c r="D11" i="2" s="1"/>
  <c r="G498" i="1"/>
  <c r="H498" i="1"/>
  <c r="E508" i="1"/>
  <c r="H4" i="2"/>
  <c r="G4" i="2"/>
  <c r="F4" i="2"/>
  <c r="E4" i="2"/>
  <c r="H499" i="1"/>
  <c r="H513" i="1" s="1"/>
  <c r="H10" i="2"/>
  <c r="G10" i="2"/>
  <c r="F10" i="2"/>
  <c r="E10" i="2"/>
  <c r="G508" i="1" l="1"/>
  <c r="G512" i="1" s="1"/>
  <c r="G515" i="1" s="1"/>
  <c r="G521" i="1" s="1"/>
  <c r="H508" i="1"/>
  <c r="H512" i="1" s="1"/>
  <c r="H515" i="1" s="1"/>
  <c r="H521" i="1" s="1"/>
  <c r="E512" i="1"/>
  <c r="E515" i="1" s="1"/>
  <c r="E521" i="1" s="1"/>
  <c r="I508" i="1"/>
  <c r="H9" i="2"/>
  <c r="H11" i="2" s="1"/>
  <c r="F9" i="2"/>
  <c r="F11" i="2" s="1"/>
  <c r="E9" i="2"/>
  <c r="E11" i="2" s="1"/>
  <c r="G9" i="2"/>
  <c r="G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tc={7462D592-BDB3-4563-BDA6-6F55BD9E5AD2}</author>
    <author>tc={D25B9805-BC21-467C-93FF-D6A0C8E67733}</author>
    <author>tc={F22A24E3-A146-4141-8CF1-3C3814B3D657}</author>
    <author>tc={6BE28A9E-FC4A-470B-BE12-016A50E1EBEE}</author>
    <author>tc={228CD704-6ABB-4894-BD06-D0FF54BFAD51}</author>
    <author>tc={7AFAFC18-5D98-49DA-9BC2-14F9C2E78253}</author>
    <author>tc={71CA791C-8A3C-4C8C-9323-5F785AEF1DD1}</author>
    <author>tc={403B7552-1175-4EC3-AD06-1EA6B1A4FAA9}</author>
    <author>tc={1BE48A96-9115-4F35-87A2-06E3930B4508}</author>
    <author>tc={1254D6BB-3D88-480F-AF6E-8D847583E11D}</author>
  </authors>
  <commentList>
    <comment ref="I96" authorId="0" shapeId="0" xr:uid="{7462D592-BDB3-4563-BDA6-6F55BD9E5AD2}">
      <text>
        <t>[Threaded comment]
Your version of Excel allows you to read this threaded comment; however, any edits to it will get removed if the file is opened in a newer version of Excel. Learn more: https://go.microsoft.com/fwlink/?linkid=870924
Comment:
    HTC to cover 5hrs weekly rent for innovate</t>
      </text>
    </comment>
    <comment ref="I97" authorId="1" shapeId="0" xr:uid="{D25B9805-BC21-467C-93FF-D6A0C8E67733}">
      <text>
        <t>[Threaded comment]
Your version of Excel allows you to read this threaded comment; however, any edits to it will get removed if the file is opened in a newer version of Excel. Learn more: https://go.microsoft.com/fwlink/?linkid=870924
Comment:
    HTC to cover 5hrs weekly rent for innovate</t>
      </text>
    </comment>
    <comment ref="I158" authorId="2" shapeId="0" xr:uid="{F22A24E3-A146-4141-8CF1-3C3814B3D657}">
      <text>
        <t>[Threaded comment]
Your version of Excel allows you to read this threaded comment; however, any edits to it will get removed if the file is opened in a newer version of Excel. Learn more: https://go.microsoft.com/fwlink/?linkid=870924
Comment:
    There is a suggestion of £70K for gullies</t>
      </text>
    </comment>
    <comment ref="E264" authorId="3" shapeId="0" xr:uid="{6BE28A9E-FC4A-470B-BE12-016A50E1EBEE}">
      <text>
        <t>[Threaded comment]
Your version of Excel allows you to read this threaded comment; however, any edits to it will get removed if the file is opened in a newer version of Excel. Learn more: https://go.microsoft.com/fwlink/?linkid=870924
Comment:
    Please reduce this to £2320 because it is overstated</t>
      </text>
    </comment>
    <comment ref="E270" authorId="4" shapeId="0" xr:uid="{228CD704-6ABB-4894-BD06-D0FF54BFAD51}">
      <text>
        <t>[Threaded comment]
Your version of Excel allows you to read this threaded comment; however, any edits to it will get removed if the file is opened in a newer version of Excel. Learn more: https://go.microsoft.com/fwlink/?linkid=870924
Comment:
    This is reduced compared to Carol Figures.</t>
      </text>
    </comment>
    <comment ref="D372" authorId="5" shapeId="0" xr:uid="{7AFAFC18-5D98-49DA-9BC2-14F9C2E78253}">
      <text>
        <t>[Threaded comment]
Your version of Excel allows you to read this threaded comment; however, any edits to it will get removed if the file is opened in a newer version of Excel. Learn more: https://go.microsoft.com/fwlink/?linkid=870924
Comment:
    Reduce as a request from Philip's email 28/11/22</t>
      </text>
    </comment>
    <comment ref="D396" authorId="6" shapeId="0" xr:uid="{71CA791C-8A3C-4C8C-9323-5F785AEF1DD1}">
      <text>
        <t>[Threaded comment]
Your version of Excel allows you to read this threaded comment; however, any edits to it will get removed if the file is opened in a newer version of Excel. Learn more: https://go.microsoft.com/fwlink/?linkid=870924
Comment:
    See email from Philip 28/11/22</t>
      </text>
    </comment>
    <comment ref="E396" authorId="7" shapeId="0" xr:uid="{403B7552-1175-4EC3-AD06-1EA6B1A4FAA9}">
      <text>
        <t>[Threaded comment]
Your version of Excel allows you to read this threaded comment; however, any edits to it will get removed if the file is opened in a newer version of Excel. Learn more: https://go.microsoft.com/fwlink/?linkid=870924
Comment:
    Reduced as per TA request 30/10/23</t>
      </text>
    </comment>
    <comment ref="C448" authorId="8" shapeId="0" xr:uid="{1BE48A96-9115-4F35-87A2-06E3930B4508}">
      <text>
        <t>[Threaded comment]
Your version of Excel allows you to read this threaded comment; however, any edits to it will get removed if the file is opened in a newer version of Excel. Learn more: https://go.microsoft.com/fwlink/?linkid=870924
Comment:
    Please rename to media</t>
      </text>
    </comment>
    <comment ref="D462" authorId="9" shapeId="0" xr:uid="{1254D6BB-3D88-480F-AF6E-8D847583E11D}">
      <text>
        <t>[Threaded comment]
Your version of Excel allows you to read this threaded comment; however, any edits to it will get removed if the file is opened in a newer version of Excel. Learn more: https://go.microsoft.com/fwlink/?linkid=870924
Comment:
    Reduce to 25K because 20 is transferred to budget code 4325/380 as agreed by Philip on 17/05/23</t>
      </text>
    </comment>
  </commentList>
</comments>
</file>

<file path=xl/sharedStrings.xml><?xml version="1.0" encoding="utf-8"?>
<sst xmlns="http://schemas.openxmlformats.org/spreadsheetml/2006/main" count="921" uniqueCount="626">
  <si>
    <t>Annual Budget</t>
  </si>
  <si>
    <t>Draft Budget</t>
  </si>
  <si>
    <t>Details</t>
  </si>
  <si>
    <t>2021/22</t>
  </si>
  <si>
    <t>2023/24</t>
  </si>
  <si>
    <t>2024/25</t>
  </si>
  <si>
    <t>Finance</t>
  </si>
  <si>
    <t>General Administration</t>
  </si>
  <si>
    <t>Precept</t>
  </si>
  <si>
    <t>VAT Refund</t>
  </si>
  <si>
    <t>Income</t>
  </si>
  <si>
    <t>Total</t>
  </si>
  <si>
    <t>Staff Travel Expenses</t>
  </si>
  <si>
    <t>Staff Welfare</t>
  </si>
  <si>
    <r>
      <t xml:space="preserve">Provision for Staff </t>
    </r>
    <r>
      <rPr>
        <sz val="10"/>
        <color theme="4"/>
        <rFont val="Arial"/>
        <family val="2"/>
      </rPr>
      <t>wellbeing</t>
    </r>
  </si>
  <si>
    <t>Bank Charges</t>
  </si>
  <si>
    <t>£500 Moving to Barclays Net, interest charged over bank accounts</t>
  </si>
  <si>
    <t>Advertising</t>
  </si>
  <si>
    <t>Advertising &amp; marketing , Coneygear centre, Crematorium and events</t>
  </si>
  <si>
    <t>Postage &amp; Printing</t>
  </si>
  <si>
    <t>Franking Machines Leases and postage</t>
  </si>
  <si>
    <t>Office Supplies &amp; Stationery</t>
  </si>
  <si>
    <t>Provision for the purchase of stationary &amp; office supplies/Groceries</t>
  </si>
  <si>
    <t>Minute books</t>
  </si>
  <si>
    <t>Council Meeting notes for binding.</t>
  </si>
  <si>
    <t>Bad or Doubtfull Debts</t>
  </si>
  <si>
    <t>Provision for the write-off of debts considered to be unrecoverable.</t>
  </si>
  <si>
    <t>Cleaning Materials</t>
  </si>
  <si>
    <t>General Cleaning Materials for all sites in bulk</t>
  </si>
  <si>
    <t>Waste Disposal</t>
  </si>
  <si>
    <t xml:space="preserve"> Recyclying-Town Hall  provided by Avena.</t>
  </si>
  <si>
    <t>Insurancs (Engineering inspection</t>
  </si>
  <si>
    <t>Insurance inspection done in Cemetery area &amp; Play area in Open parks</t>
  </si>
  <si>
    <t>Insurance-General</t>
  </si>
  <si>
    <t>Building and various insurance.</t>
  </si>
  <si>
    <t>Insurance-Vehicle</t>
  </si>
  <si>
    <r>
      <t xml:space="preserve">Annual vehicle insurance by </t>
    </r>
    <r>
      <rPr>
        <sz val="10"/>
        <color theme="4"/>
        <rFont val="Arial"/>
        <family val="2"/>
      </rPr>
      <t>Zurich</t>
    </r>
    <r>
      <rPr>
        <sz val="10"/>
        <color theme="1"/>
        <rFont val="Arial"/>
        <family val="2"/>
      </rPr>
      <t>.</t>
    </r>
  </si>
  <si>
    <t>Professional Fees</t>
  </si>
  <si>
    <t>Legal and professional Advice on things like building survey, valuation and others</t>
  </si>
  <si>
    <t>Licences</t>
  </si>
  <si>
    <r>
      <t xml:space="preserve">Software licences across the sites (Plotbox, PPLRS for both Coneygear &amp; </t>
    </r>
    <r>
      <rPr>
        <sz val="10"/>
        <color theme="4"/>
        <rFont val="Arial"/>
        <family val="2"/>
      </rPr>
      <t>THall</t>
    </r>
    <r>
      <rPr>
        <sz val="10"/>
        <color theme="1"/>
        <rFont val="Arial"/>
        <family val="2"/>
      </rPr>
      <t xml:space="preserve"> weddings</t>
    </r>
  </si>
  <si>
    <t>Health &amp; Safety</t>
  </si>
  <si>
    <r>
      <t xml:space="preserve">Provision for Risk Assesments and </t>
    </r>
    <r>
      <rPr>
        <sz val="10"/>
        <color theme="4"/>
        <rFont val="Arial"/>
        <family val="2"/>
      </rPr>
      <t>Health</t>
    </r>
    <r>
      <rPr>
        <sz val="10"/>
        <rFont val="Arial"/>
        <family val="2"/>
      </rPr>
      <t xml:space="preserve"> &amp; Safety certificate (Sevron)</t>
    </r>
  </si>
  <si>
    <t>Maintenance Contracts</t>
  </si>
  <si>
    <t>Maintenance contract for various site in general</t>
  </si>
  <si>
    <t>IT SUPPORT</t>
  </si>
  <si>
    <t>Provision for the cost of annual IT support, on site maintenance, broadband and website charges.CNS, SAGE &amp; Rialtas</t>
  </si>
  <si>
    <t>Fire Safety/Security</t>
  </si>
  <si>
    <t>Materials</t>
  </si>
  <si>
    <t>Notice Board &amp; Signs</t>
  </si>
  <si>
    <t>Noticeboards across the Council grounds</t>
  </si>
  <si>
    <t>Plant &amp; Small Tools Purchase</t>
  </si>
  <si>
    <t>Small items replaced but not classified under fixed asset register.</t>
  </si>
  <si>
    <t>Repairs &amp; Maintenance</t>
  </si>
  <si>
    <t>General  building maintenance &amp; Repairs</t>
  </si>
  <si>
    <t>Telephone &amp; Broadband</t>
  </si>
  <si>
    <t>Tel services for all sites</t>
  </si>
  <si>
    <t>Misc Expenses</t>
  </si>
  <si>
    <t>Contigency for other expenses.</t>
  </si>
  <si>
    <t>Corporate Management</t>
  </si>
  <si>
    <t>Corporate Management  &amp; Audit</t>
  </si>
  <si>
    <t>Audit</t>
  </si>
  <si>
    <t>Provision for the cost of the Exnternal audit &amp; Internal audit by Kinnaird.</t>
  </si>
  <si>
    <t>Democratic Rep. &amp; Management</t>
  </si>
  <si>
    <t>Macebearer</t>
  </si>
  <si>
    <r>
      <t xml:space="preserve">Macebearer </t>
    </r>
    <r>
      <rPr>
        <sz val="10"/>
        <color theme="4"/>
        <rFont val="Arial"/>
        <family val="2"/>
      </rPr>
      <t>remuneration</t>
    </r>
    <r>
      <rPr>
        <sz val="10"/>
        <color theme="1"/>
        <rFont val="Arial"/>
        <family val="2"/>
      </rPr>
      <t xml:space="preserve"> </t>
    </r>
  </si>
  <si>
    <t>Overtime Events-Civic duties</t>
  </si>
  <si>
    <t>Overtime accrued during Civic activities such as St Georges  day, Civic Sunday, Police Remembrance day, Armistice day and Remembrance day for a total of 63 hrs by 20 staff on estimates.</t>
  </si>
  <si>
    <t>Electricity</t>
  </si>
  <si>
    <t>Civic Carols</t>
  </si>
  <si>
    <r>
      <t xml:space="preserve">Provision for the cost of Mayor Making, Silent </t>
    </r>
    <r>
      <rPr>
        <sz val="10"/>
        <color theme="4"/>
        <rFont val="Arial"/>
        <family val="2"/>
      </rPr>
      <t>Ceremony</t>
    </r>
    <r>
      <rPr>
        <sz val="10"/>
        <rFont val="Arial"/>
        <family val="2"/>
      </rPr>
      <t>.</t>
    </r>
  </si>
  <si>
    <t>Civic Regalia</t>
  </si>
  <si>
    <t xml:space="preserve">Contingency for the purchase of a past Mayor's badge and repairs or replacement of civic regalia. </t>
  </si>
  <si>
    <t>Civic Sunday</t>
  </si>
  <si>
    <t>Civic Sunday event</t>
  </si>
  <si>
    <t>Mayormaking</t>
  </si>
  <si>
    <t>Mayor making event for new appointee</t>
  </si>
  <si>
    <t>Mayor's Purse</t>
  </si>
  <si>
    <r>
      <rPr>
        <sz val="10"/>
        <color theme="4"/>
        <rFont val="Arial"/>
        <family val="2"/>
      </rPr>
      <t>Mayor's</t>
    </r>
    <r>
      <rPr>
        <sz val="10"/>
        <color theme="1"/>
        <rFont val="Arial"/>
        <family val="2"/>
      </rPr>
      <t xml:space="preserve"> Expenses for the term</t>
    </r>
  </si>
  <si>
    <t>Rememberance Sunday</t>
  </si>
  <si>
    <t xml:space="preserve">Provision for the cost of Civic Breakfast and Remembrance Sunday. </t>
  </si>
  <si>
    <t>National Police Memorial Events</t>
  </si>
  <si>
    <t>Provision for national Police Memorial events.</t>
  </si>
  <si>
    <t>Printing &amp; Stationery</t>
  </si>
  <si>
    <t>Flags</t>
  </si>
  <si>
    <t>Flags for various event/occasions</t>
  </si>
  <si>
    <t>St Georges Day</t>
  </si>
  <si>
    <t>Provision for St Georges Day</t>
  </si>
  <si>
    <t>Other Democratic Expenses</t>
  </si>
  <si>
    <t>Travel expenses and others</t>
  </si>
  <si>
    <t>Conferences</t>
  </si>
  <si>
    <t>Staff attending conferences, SLCC, NALC</t>
  </si>
  <si>
    <t>Elections</t>
  </si>
  <si>
    <t>Provision towards the cost of the next election</t>
  </si>
  <si>
    <t>Training All Requirements</t>
  </si>
  <si>
    <t xml:space="preserve">The cost of staff &amp; councillorstraining course . </t>
  </si>
  <si>
    <t>Grounds Maintenance</t>
  </si>
  <si>
    <t>Subscriptions &amp; Licences</t>
  </si>
  <si>
    <r>
      <t>Annual membership subscriptions to SLCC, ICCM, ICO,CIPP &amp; CALPA. C</t>
    </r>
    <r>
      <rPr>
        <sz val="10"/>
        <color theme="4"/>
        <rFont val="Arial"/>
        <family val="2"/>
      </rPr>
      <t>orporate &amp; staff subs</t>
    </r>
  </si>
  <si>
    <t>Provision for health &amp; Safety</t>
  </si>
  <si>
    <t>Staff HR</t>
  </si>
  <si>
    <t>Jobs advert and Recruitment/DBS for Staff</t>
  </si>
  <si>
    <t>Commemoration Hall Charity</t>
  </si>
  <si>
    <t>Service Charge</t>
  </si>
  <si>
    <t>Interest of Investments</t>
  </si>
  <si>
    <t>Interest Received</t>
  </si>
  <si>
    <t>Bank Interest received from CCLA and Barclays bank</t>
  </si>
  <si>
    <t>Cromwell Museum</t>
  </si>
  <si>
    <t>Wayleave</t>
  </si>
  <si>
    <t>Income from Pizza shop</t>
  </si>
  <si>
    <t>Engineering/Building Repairs</t>
  </si>
  <si>
    <t>Building repairs to Museum</t>
  </si>
  <si>
    <t>Grants Given</t>
  </si>
  <si>
    <t>Grants given to Cromwell</t>
  </si>
  <si>
    <t>Insurance</t>
  </si>
  <si>
    <t>Provisional for insurance purposes</t>
  </si>
  <si>
    <t>Grants &amp; Donations</t>
  </si>
  <si>
    <t>Community Grants Given</t>
  </si>
  <si>
    <t>Provision for internal Grant &amp; support Coneygear room hires for innovate.</t>
  </si>
  <si>
    <t>S137 Grants</t>
  </si>
  <si>
    <t>Provision for community Grant</t>
  </si>
  <si>
    <t>Pensioner's Christmas Tea</t>
  </si>
  <si>
    <t>Provision for annual pensioners Xmas  party</t>
  </si>
  <si>
    <t>Pensioner's Party</t>
  </si>
  <si>
    <t>Provision for annual pensioners summer  party</t>
  </si>
  <si>
    <t>HCAP Xmas Hampers</t>
  </si>
  <si>
    <t>Xmas Hampers for HCAP</t>
  </si>
  <si>
    <t>CCTV</t>
  </si>
  <si>
    <t>Huntingdon District Council</t>
  </si>
  <si>
    <t>Provision for the cost of CCTV maintained by HDC THall &amp; CREM</t>
  </si>
  <si>
    <t>Twinning</t>
  </si>
  <si>
    <t>Provision for Grants to Twinning</t>
  </si>
  <si>
    <t>Room Hire</t>
  </si>
  <si>
    <t>Community Infrastucture Levy</t>
  </si>
  <si>
    <t>C I L  Receipts</t>
  </si>
  <si>
    <t>CIL Money received during the year</t>
  </si>
  <si>
    <t>Community Development</t>
  </si>
  <si>
    <t>S106</t>
  </si>
  <si>
    <t>Grounds Operations</t>
  </si>
  <si>
    <t>Provision for cleaning materials for ground work</t>
  </si>
  <si>
    <t>Rates</t>
  </si>
  <si>
    <t>Depot Business Rate</t>
  </si>
  <si>
    <t>Electricity in Depot</t>
  </si>
  <si>
    <t>Provision for electricity in the New Depot</t>
  </si>
  <si>
    <t>Water</t>
  </si>
  <si>
    <t>Provision for water at the Depot</t>
  </si>
  <si>
    <t>Provision for bin collections in various open spaces and Including crem waste.</t>
  </si>
  <si>
    <t>Insurance - Vehicles</t>
  </si>
  <si>
    <t>Annual vehicle insurance by Zurich.</t>
  </si>
  <si>
    <t>Maintenance Contract for Depot-See Carol Rigden sheet</t>
  </si>
  <si>
    <t>Fire &amp; Safety Security</t>
  </si>
  <si>
    <t>Provision for various materials for ground maintenance</t>
  </si>
  <si>
    <t>Provision to buy small tools</t>
  </si>
  <si>
    <t>Plant &amp; Tools Maintenance</t>
  </si>
  <si>
    <t>Provision for tools repairs used by ground staff</t>
  </si>
  <si>
    <t>Protective Clothing</t>
  </si>
  <si>
    <t>PPE clothing for ground staff</t>
  </si>
  <si>
    <t>General Repairs to Depot building</t>
  </si>
  <si>
    <t>Petrol/Derv/Oil</t>
  </si>
  <si>
    <t>Petrol purchased through Shell</t>
  </si>
  <si>
    <t>RFL Licences</t>
  </si>
  <si>
    <t>Vehicle road tax</t>
  </si>
  <si>
    <t>Tree Works</t>
  </si>
  <si>
    <t>Provision for Trees managed by the council</t>
  </si>
  <si>
    <t>Parks &amp; Open Spaces</t>
  </si>
  <si>
    <t>Grants, Donations &amp; Sponsor's</t>
  </si>
  <si>
    <t>HDC Grant given towards vibrant  Summer event in the town</t>
  </si>
  <si>
    <t>Hall Hire Income</t>
  </si>
  <si>
    <t>Grass Cutting Income</t>
  </si>
  <si>
    <t>Cutting grass for the CCC</t>
  </si>
  <si>
    <t>Baskets &amp; Planters</t>
  </si>
  <si>
    <t>MS Therapy rent</t>
  </si>
  <si>
    <t>Cutting grass for MS Therapy</t>
  </si>
  <si>
    <t>St John Ambulance rent</t>
  </si>
  <si>
    <t>Cutting grass for St John Ambulance</t>
  </si>
  <si>
    <t>Bins - Litter/Dog/Grit</t>
  </si>
  <si>
    <t>Provision for the weekly commercial refuse collection contract.</t>
  </si>
  <si>
    <t>Provision for Open parks electricity</t>
  </si>
  <si>
    <t>Funded by Grants</t>
  </si>
  <si>
    <r>
      <t xml:space="preserve">Expenditure from HDC grant to support Town </t>
    </r>
    <r>
      <rPr>
        <sz val="10"/>
        <color theme="4"/>
        <rFont val="Arial"/>
        <family val="2"/>
      </rPr>
      <t>centre</t>
    </r>
    <r>
      <rPr>
        <sz val="10"/>
        <color theme="1"/>
        <rFont val="Arial"/>
        <family val="2"/>
      </rPr>
      <t xml:space="preserve"> vibrant summer events</t>
    </r>
  </si>
  <si>
    <t xml:space="preserve">Provisuion for Open Spaces maintenance. </t>
  </si>
  <si>
    <t>Plants and shrubs in open spaces, £2000 agreed to come from Gen Reserves for plants on the ring road. .</t>
  </si>
  <si>
    <t>Benches and Seats</t>
  </si>
  <si>
    <t>S106 Expenditure</t>
  </si>
  <si>
    <t>Project from S106 funding.</t>
  </si>
  <si>
    <t>Playground Equipment/Refurb</t>
  </si>
  <si>
    <t>OLD KGV</t>
  </si>
  <si>
    <t>Provision for electricity at the old depot</t>
  </si>
  <si>
    <t>Provision for old depot water.</t>
  </si>
  <si>
    <t>Maintenance Contract</t>
  </si>
  <si>
    <t>Provision for maintenance contract at old depot</t>
  </si>
  <si>
    <t>NG Bailey Boiler Maintenance</t>
  </si>
  <si>
    <t>Sports Facilities</t>
  </si>
  <si>
    <t>Olympic Gym</t>
  </si>
  <si>
    <t>Gym Club Rents &amp; Grass Fees</t>
  </si>
  <si>
    <t>Income from renting Open spaces</t>
  </si>
  <si>
    <t>Jubilee Park</t>
  </si>
  <si>
    <t>Income from cutting grass at Jubilee park</t>
  </si>
  <si>
    <t>Jolly Archers</t>
  </si>
  <si>
    <t>Sports Huntingdon Football Clb</t>
  </si>
  <si>
    <t>Jubiliee Park Grounds Maintenance</t>
  </si>
  <si>
    <t>Provision of Open spaces maintenance</t>
  </si>
  <si>
    <t>King George V St Peters Road</t>
  </si>
  <si>
    <t>Grass Cutting</t>
  </si>
  <si>
    <t>Cricket Pavilion Income</t>
  </si>
  <si>
    <t>Renting of the space</t>
  </si>
  <si>
    <t>Outdoor Bowling Pavilion</t>
  </si>
  <si>
    <t>Tennis Club Income</t>
  </si>
  <si>
    <t>Indoor Bowls Hall</t>
  </si>
  <si>
    <t>Insurance Claims</t>
  </si>
  <si>
    <t>Provision for repairing renting ground</t>
  </si>
  <si>
    <t>Car Park Lighting - Electric</t>
  </si>
  <si>
    <t>Car park lighting</t>
  </si>
  <si>
    <t>Communities Halls</t>
  </si>
  <si>
    <t>Coneygear Centre</t>
  </si>
  <si>
    <t>Income expected for the use of private hire and others</t>
  </si>
  <si>
    <t>Income from POD electric parking</t>
  </si>
  <si>
    <t>Sundry Income</t>
  </si>
  <si>
    <t>Printing supplies</t>
  </si>
  <si>
    <t>Coneygear Cleaning supplies</t>
  </si>
  <si>
    <t>Business rates at the Coneygear Centre</t>
  </si>
  <si>
    <t>Electricity at the Coneygear Centre</t>
  </si>
  <si>
    <t>Gas</t>
  </si>
  <si>
    <t>Provision for water at the Coneygear centre/Cost expected</t>
  </si>
  <si>
    <t>Recycling at Coneygear centre</t>
  </si>
  <si>
    <t>Expenditure funded byEarmarked</t>
  </si>
  <si>
    <t>Funded by grants</t>
  </si>
  <si>
    <t>Provision for Music Licences</t>
  </si>
  <si>
    <t>Coneygear Maintenance Contracts +Others</t>
  </si>
  <si>
    <t>Coneygear Fire Safety</t>
  </si>
  <si>
    <t>Provision for small tools</t>
  </si>
  <si>
    <t>maitenance of tools used at the centre</t>
  </si>
  <si>
    <t>Christmas Lights</t>
  </si>
  <si>
    <t>Provision for Xmas lights</t>
  </si>
  <si>
    <t>Provision for caretakers protective clothing</t>
  </si>
  <si>
    <t>Contigency for any repair at the centre</t>
  </si>
  <si>
    <t>Telephone supplied by BT</t>
  </si>
  <si>
    <t>Health Project</t>
  </si>
  <si>
    <t>Current year budget will be in capital project</t>
  </si>
  <si>
    <t>Innovate &amp; Cultivate</t>
  </si>
  <si>
    <t>Grants, Donations &amp; Sonsorship</t>
  </si>
  <si>
    <t>Grant from Freeman &amp; Warmup</t>
  </si>
  <si>
    <t>Income gernerated from SOPP received weekly</t>
  </si>
  <si>
    <t>Grants paid to HCAP</t>
  </si>
  <si>
    <t>General Building Maintenance</t>
  </si>
  <si>
    <t>Hospitality</t>
  </si>
  <si>
    <t>SOPP Purchased during the weekly activities.</t>
  </si>
  <si>
    <t>Refreshments</t>
  </si>
  <si>
    <t>Town Hall</t>
  </si>
  <si>
    <t>Reduced income because not many bookings</t>
  </si>
  <si>
    <t>Weddings &amp; Fayres etc</t>
  </si>
  <si>
    <t>Flyers to promote weddings</t>
  </si>
  <si>
    <t>Town Hall Cleaning Materials</t>
  </si>
  <si>
    <t>Business Rates at THall</t>
  </si>
  <si>
    <t>Rent</t>
  </si>
  <si>
    <t>Rents</t>
  </si>
  <si>
    <t>Town Hall Electricity Supply</t>
  </si>
  <si>
    <t>Town Hall Gas Usage.</t>
  </si>
  <si>
    <t>An investigation is ongoing because of the leak</t>
  </si>
  <si>
    <t>Provision for Recycling</t>
  </si>
  <si>
    <t>Maintenance contract for Town Hall</t>
  </si>
  <si>
    <t>Provision for Fire Safety/Security</t>
  </si>
  <si>
    <t>Small materials for maintening the building</t>
  </si>
  <si>
    <t>Plant &amp; small Tools Purchase</t>
  </si>
  <si>
    <t>Wedding Fayres etc</t>
  </si>
  <si>
    <t>Provision for Wedding materials/other wedding expenses such table cover laundry</t>
  </si>
  <si>
    <t xml:space="preserve">Protective clothing for facilities officers </t>
  </si>
  <si>
    <t>Provision for T Hall Repairs</t>
  </si>
  <si>
    <t>Stone Fountain</t>
  </si>
  <si>
    <t>To carry forward the £1500 in this current budget.</t>
  </si>
  <si>
    <t xml:space="preserve">Town Hall </t>
  </si>
  <si>
    <t>Amenity Areas</t>
  </si>
  <si>
    <t>Allotments</t>
  </si>
  <si>
    <t>Rents Received</t>
  </si>
  <si>
    <t>Income received from plot holders from July 2022 to August 2023.</t>
  </si>
  <si>
    <t>Allotment Sundry Income</t>
  </si>
  <si>
    <t>Provision for water allotments</t>
  </si>
  <si>
    <t>Skip hires for allotments</t>
  </si>
  <si>
    <t>Provision for alloments grounds maintenance</t>
  </si>
  <si>
    <t>Allotment Software Annual fee</t>
  </si>
  <si>
    <t>Provision for Omega Allotment Software</t>
  </si>
  <si>
    <t>Best Kept Allotment Comp.</t>
  </si>
  <si>
    <t>Award for best kept Allotment</t>
  </si>
  <si>
    <t>Other Expenses</t>
  </si>
  <si>
    <t>Asbestos Management</t>
  </si>
  <si>
    <t>Provision for the disposal of Asbestos.</t>
  </si>
  <si>
    <t>Cemetery</t>
  </si>
  <si>
    <t>Income from memorials and administrative activities</t>
  </si>
  <si>
    <t>Burials</t>
  </si>
  <si>
    <t xml:space="preserve">Income from burials </t>
  </si>
  <si>
    <t>Cemetery Business Rates</t>
  </si>
  <si>
    <t>Provision for the Cemetery Electricity @520 monthly</t>
  </si>
  <si>
    <t>Provision for Cemetery Water</t>
  </si>
  <si>
    <t>Engineering Inspection</t>
  </si>
  <si>
    <t>Provision for the Cemetery Ground</t>
  </si>
  <si>
    <t>Provision for Cemetery licence</t>
  </si>
  <si>
    <t>Contigency plan for cemetery tools</t>
  </si>
  <si>
    <t>Crematorium</t>
  </si>
  <si>
    <t>Income generated from Cremation and an increase of £91,302 from new price starting Nov 2023</t>
  </si>
  <si>
    <t>Memorial income</t>
  </si>
  <si>
    <t>See Exp code 4395-There is a potential increase of £60K when the memorial wall is built and current request from potential clients.</t>
  </si>
  <si>
    <t>Sapley Lodge Wake</t>
  </si>
  <si>
    <t>Income received from Wake &amp; Hall hire (112*£14 +75 wakes)</t>
  </si>
  <si>
    <t>Crem Other Income</t>
  </si>
  <si>
    <t>Income received from webcast</t>
  </si>
  <si>
    <t>Marketing for Crem</t>
  </si>
  <si>
    <t>Office supplies &amp; Stationery</t>
  </si>
  <si>
    <t>Office supplies</t>
  </si>
  <si>
    <t>Cleaning Materials for Crem</t>
  </si>
  <si>
    <t>Crematorium building business rate</t>
  </si>
  <si>
    <t>Crematorium Electricity</t>
  </si>
  <si>
    <t>Crematorium Water</t>
  </si>
  <si>
    <t>Provision for Crem building maintenance.</t>
  </si>
  <si>
    <r>
      <t xml:space="preserve">Wake invoices received from the outsource Caterer (Housden) </t>
    </r>
    <r>
      <rPr>
        <sz val="10"/>
        <color theme="4"/>
        <rFont val="Arial"/>
        <family val="2"/>
      </rPr>
      <t>Up to FY 23/24</t>
    </r>
  </si>
  <si>
    <t>Security</t>
  </si>
  <si>
    <t>Plotbox and webcast licence</t>
  </si>
  <si>
    <t>Cremator maintenance contract plus additional contract Gowing Hunt (£17,040)</t>
  </si>
  <si>
    <t>Maintenance contract on Fire &amp; Safety</t>
  </si>
  <si>
    <t>Material</t>
  </si>
  <si>
    <t>Small tools replaced in the year</t>
  </si>
  <si>
    <t>Plant &amp; Tools Maintenance/Memorials</t>
  </si>
  <si>
    <t>Memorials purchased</t>
  </si>
  <si>
    <t>Protective clothing for crematorium staff</t>
  </si>
  <si>
    <t>Uniform</t>
  </si>
  <si>
    <t>Uniform for staff at the Crem</t>
  </si>
  <si>
    <t>Provision for Cremator repairs or any breakdown</t>
  </si>
  <si>
    <t>Part of the Council General Overhead</t>
  </si>
  <si>
    <t>CCTV &amp; Security</t>
  </si>
  <si>
    <t>CCTV at the crematorium building now with the other CCTV</t>
  </si>
  <si>
    <t>Coop Commission</t>
  </si>
  <si>
    <t>Provision for Coop Commission rolled forward from last year</t>
  </si>
  <si>
    <t>Medical Referees Fees</t>
  </si>
  <si>
    <r>
      <rPr>
        <sz val="10"/>
        <color theme="4"/>
        <rFont val="Arial"/>
        <family val="2"/>
      </rPr>
      <t>Referees</t>
    </r>
    <r>
      <rPr>
        <sz val="10"/>
        <color theme="1"/>
        <rFont val="Arial"/>
        <family val="2"/>
      </rPr>
      <t xml:space="preserve"> that certified activities during Cremation,</t>
    </r>
  </si>
  <si>
    <t>Artistic Programme/ Media Serv</t>
  </si>
  <si>
    <t>Webcast invoices from Obitus, See income budget 1825 to offset exp.</t>
  </si>
  <si>
    <t>PWLB Loan &amp; Interest Repaid</t>
  </si>
  <si>
    <t>4 Public loan paid in the year (116,404.92*2 plus £126,844.33*2) Jul, Aug, Jan &amp; Feb</t>
  </si>
  <si>
    <t>Lease Payment - Crematorium</t>
  </si>
  <si>
    <r>
      <t xml:space="preserve">Lease paid to </t>
    </r>
    <r>
      <rPr>
        <sz val="10"/>
        <color theme="4"/>
        <rFont val="Arial"/>
        <family val="2"/>
      </rPr>
      <t>Abbots Ripton Estates</t>
    </r>
    <r>
      <rPr>
        <sz val="10"/>
        <color theme="1"/>
        <rFont val="Arial"/>
        <family val="2"/>
      </rPr>
      <t xml:space="preserve"> based on number of cremations in the year.</t>
    </r>
  </si>
  <si>
    <t>Sapley Lodge</t>
  </si>
  <si>
    <t>Closed Churchyard</t>
  </si>
  <si>
    <t>Church Yard ground maintenance</t>
  </si>
  <si>
    <t>Play Areas</t>
  </si>
  <si>
    <t>Bins collection in play areas</t>
  </si>
  <si>
    <t>Provision for equipment annual inspection</t>
  </si>
  <si>
    <t>Contigency to replace play equipment</t>
  </si>
  <si>
    <t>Skateboard Maintenance</t>
  </si>
  <si>
    <t>Annual skateboard park maintenance</t>
  </si>
  <si>
    <t>Coneygear Park &amp; Events</t>
  </si>
  <si>
    <t>Nothing received because it is coded to Coneygear 1155/700</t>
  </si>
  <si>
    <t>Provision for Coneygear water</t>
  </si>
  <si>
    <t>Events</t>
  </si>
  <si>
    <t>Provision for other events that takes place at Coneygear. Overtime accrued for Community event will be on this budhet.</t>
  </si>
  <si>
    <t xml:space="preserve">Coneygear Library purchase </t>
  </si>
  <si>
    <t>To equip the Coneygear library</t>
  </si>
  <si>
    <t>Coneygear surrounding ground maintenance</t>
  </si>
  <si>
    <t>Contigency for replacing small equipment at Coneygear.</t>
  </si>
  <si>
    <t>Building maintenance</t>
  </si>
  <si>
    <r>
      <rPr>
        <sz val="10"/>
        <color theme="4"/>
        <rFont val="Arial"/>
        <family val="2"/>
      </rPr>
      <t>Contingency</t>
    </r>
    <r>
      <rPr>
        <sz val="10"/>
        <color theme="1"/>
        <rFont val="Arial"/>
        <family val="2"/>
      </rPr>
      <t xml:space="preserve"> for other expenses not listed</t>
    </r>
  </si>
  <si>
    <t>Street Lights &amp; Highways</t>
  </si>
  <si>
    <r>
      <t xml:space="preserve">Provision for Unmetered street lighting </t>
    </r>
    <r>
      <rPr>
        <sz val="10"/>
        <color theme="4"/>
        <rFont val="Arial"/>
        <family val="2"/>
      </rPr>
      <t>billed roughly</t>
    </r>
    <r>
      <rPr>
        <sz val="10"/>
        <color theme="1"/>
        <rFont val="Arial"/>
        <family val="2"/>
      </rPr>
      <t xml:space="preserve"> at £65 monthly.</t>
    </r>
  </si>
  <si>
    <t>Maintenance &amp; provision</t>
  </si>
  <si>
    <t>Street Light Repairs</t>
  </si>
  <si>
    <t>Jointly Funded Minor Improv.</t>
  </si>
  <si>
    <r>
      <t xml:space="preserve">Provision for highway maintenance collaboration with </t>
    </r>
    <r>
      <rPr>
        <sz val="10"/>
        <color theme="4"/>
        <rFont val="Arial"/>
        <family val="2"/>
      </rPr>
      <t>other grants</t>
    </r>
    <r>
      <rPr>
        <sz val="10"/>
        <color theme="1"/>
        <rFont val="Arial"/>
        <family val="2"/>
      </rPr>
      <t xml:space="preserve"> allocation</t>
    </r>
  </si>
  <si>
    <t>War Memorials</t>
  </si>
  <si>
    <t>Amenity Activities</t>
  </si>
  <si>
    <t>Annual Events</t>
  </si>
  <si>
    <t>Income from Events</t>
  </si>
  <si>
    <t>Overtime Event-Annual events</t>
  </si>
  <si>
    <t>Overtime accured during Coneygear Comm event, Eco fair, Crem Open day and heritage Open day at the Town Hall. The total estimated hours will be 114.5 hrs by 19 staff across all events.</t>
  </si>
  <si>
    <t>Provision for town events and money rolled forward from 2023/24</t>
  </si>
  <si>
    <t>Eco Fair</t>
  </si>
  <si>
    <t>Provision for Eco Fair</t>
  </si>
  <si>
    <t>Crematorium events</t>
  </si>
  <si>
    <t>Provision for events such as opening day etc at Crematorium</t>
  </si>
  <si>
    <t>Accessibility Fair/Town Event</t>
  </si>
  <si>
    <t xml:space="preserve">Provision for Town event </t>
  </si>
  <si>
    <t>Monthly Saturday Market Sq Event</t>
  </si>
  <si>
    <t>Provision for projects &amp; initiatives in the Town Centre to increase footfall &amp; economic development. Includes trails, excludes town centre events.</t>
  </si>
  <si>
    <t>Pancake Race</t>
  </si>
  <si>
    <t>Provision for Pancake day</t>
  </si>
  <si>
    <t>Flag Raising event</t>
  </si>
  <si>
    <t>Provision for Flags</t>
  </si>
  <si>
    <t>Outdoor Performance (Bloomfield Park)</t>
  </si>
  <si>
    <t>Provision for Bloomfield Park event</t>
  </si>
  <si>
    <t>Christmas</t>
  </si>
  <si>
    <t>Income from Stall Holders</t>
  </si>
  <si>
    <t>Christmas Stall Donations</t>
  </si>
  <si>
    <t>Charities Donation</t>
  </si>
  <si>
    <t>Christmas Lights Contributions</t>
  </si>
  <si>
    <t>Sponsorship fees from BID &amp; Churchmanor(40%), JLL(60%) of £2500 and see Natasha email 01/08/2023</t>
  </si>
  <si>
    <t>Overtime Event-Xmas Market</t>
  </si>
  <si>
    <t>Overtime acccurred during the 3 days of Xmas market by 24 staff for a 93.5 hours at time and half.</t>
  </si>
  <si>
    <t xml:space="preserve">Provision for the purchase, storage, maintenance, installation/removal of the Xmas lights displays, tree and electricity charges etc.  </t>
  </si>
  <si>
    <t>Telephone</t>
  </si>
  <si>
    <t>Christmas Tree .</t>
  </si>
  <si>
    <t>Provision for the purchase of Xmas tree</t>
  </si>
  <si>
    <t>Christmas Decorations/plants</t>
  </si>
  <si>
    <t>Christmas Market</t>
  </si>
  <si>
    <t>Provision for the Xmas Market events</t>
  </si>
  <si>
    <t>freedom of Town</t>
  </si>
  <si>
    <t>Freedom of Town</t>
  </si>
  <si>
    <t>Provision for Freedom of Town Event 2023/24</t>
  </si>
  <si>
    <t>Huntingdon in Bloom</t>
  </si>
  <si>
    <t>Other income received on Huntingdon in Bloom project.</t>
  </si>
  <si>
    <t>Huntingdon In Bloom Expenditure</t>
  </si>
  <si>
    <t>Newsletter, Website &amp; Guide</t>
  </si>
  <si>
    <t>Adverts in Newsletter</t>
  </si>
  <si>
    <t>Income generated from potential customers that advertise on Council quarterly magazine.</t>
  </si>
  <si>
    <t>Newsletter Costs</t>
  </si>
  <si>
    <t>Provision for the Huntingdon magazines and news letters</t>
  </si>
  <si>
    <t>Website Hosting &amp; Development</t>
  </si>
  <si>
    <t>Provision for a new HTC website in compliance with the GDPR requirement 2020. Any unspent money will roll forward to 2023/24</t>
  </si>
  <si>
    <t>Capital Projects</t>
  </si>
  <si>
    <t>Income from grants</t>
  </si>
  <si>
    <t>S106 HDC Recharge for Grounds Equipment 8225/1010</t>
  </si>
  <si>
    <t>Sales of Assets Sallowbush II</t>
  </si>
  <si>
    <t>Miscellanous</t>
  </si>
  <si>
    <t>General Capital</t>
  </si>
  <si>
    <t>Capital cost in maintening Coneygear Centre and a report has been provided that the centre will need aircondiotion because it overheats in summer.Officers are obtaining quotes on relective film and mobile airconditioning units to reduce cost.</t>
  </si>
  <si>
    <t>Equipment Grounds Team</t>
  </si>
  <si>
    <t>Provision for Grounds team Equipment.</t>
  </si>
  <si>
    <t>Priory Road Wall</t>
  </si>
  <si>
    <t>Priory wal agreed to ringfenced £50K but this is reduced due to budget cutting.</t>
  </si>
  <si>
    <t>Chapel &amp; Mortuary</t>
  </si>
  <si>
    <t>Chapel needs repair work on the storage side walls detoriorating.The plan is to increase more open days.</t>
  </si>
  <si>
    <t>All Church Yard wall</t>
  </si>
  <si>
    <t xml:space="preserve">There are 5 churchyards that the council is responsible for and and these sites needs repairing </t>
  </si>
  <si>
    <t>Town Hall Project</t>
  </si>
  <si>
    <t>Building repairs-general repairs to be carried out in the TH such as back wall reindering that needs urgent attention. Provision for half of the wall to repair</t>
  </si>
  <si>
    <t>KGV Depot</t>
  </si>
  <si>
    <t>New Crematorium</t>
  </si>
  <si>
    <t>Subscription &amp; Licences</t>
  </si>
  <si>
    <t>Remaining Half of the Loan</t>
  </si>
  <si>
    <t>New Cemetery Project</t>
  </si>
  <si>
    <t>Contigency for Crem capital project</t>
  </si>
  <si>
    <t>New Depot Project</t>
  </si>
  <si>
    <t>Other cost for set up &amp; ATB Retention Fee</t>
  </si>
  <si>
    <t xml:space="preserve">Money from Capital </t>
  </si>
  <si>
    <t>Personnel</t>
  </si>
  <si>
    <t>Salaries</t>
  </si>
  <si>
    <t>Income from Museum Staff Recharge</t>
  </si>
  <si>
    <t>Salaries Gross - Admin.</t>
  </si>
  <si>
    <t>Salary inflated by £1925 and 3.88% for grades from SCP44</t>
  </si>
  <si>
    <t>Salaries Gross - Groundstaff</t>
  </si>
  <si>
    <t>Salaries Gross Coneygear</t>
  </si>
  <si>
    <t>Salaries Gross - Other</t>
  </si>
  <si>
    <t>Salaries Gross - Crematorium</t>
  </si>
  <si>
    <t>SMP Recovery</t>
  </si>
  <si>
    <t>Employers NI</t>
  </si>
  <si>
    <t>Employers Pension</t>
  </si>
  <si>
    <t>Apprentice tuition</t>
  </si>
  <si>
    <t>Total Income without Capital</t>
  </si>
  <si>
    <t xml:space="preserve"> Capital Income</t>
  </si>
  <si>
    <t>To come from CCL investment</t>
  </si>
  <si>
    <t>General Reserves</t>
  </si>
  <si>
    <t>To come from General Reserves</t>
  </si>
  <si>
    <t>Transfer from EMR</t>
  </si>
  <si>
    <t>Trasfer to EMR</t>
  </si>
  <si>
    <t>Less PWBL</t>
  </si>
  <si>
    <t>Total expenditure without capital</t>
  </si>
  <si>
    <t>Capital Expenditure</t>
  </si>
  <si>
    <t>Total Net Expenditure(Surplu)/Deficit</t>
  </si>
  <si>
    <t>To come from/to General Reserves</t>
  </si>
  <si>
    <t>Operational income</t>
  </si>
  <si>
    <t>From CCLA Investment bank</t>
  </si>
  <si>
    <t>Expenditure</t>
  </si>
  <si>
    <t>Forecast</t>
  </si>
  <si>
    <t>Budgeted Income</t>
  </si>
  <si>
    <t>Transfer from &amp; to EMR CCLA</t>
  </si>
  <si>
    <t>Budgeted Exp</t>
  </si>
  <si>
    <t>Income (Surplus)/Deficit</t>
  </si>
  <si>
    <t>Actual Income</t>
  </si>
  <si>
    <t>Actual Expenditure</t>
  </si>
  <si>
    <t>Total Expenditure (Surplus)/Deficit</t>
  </si>
  <si>
    <t>Net Expenditure @Sept 2023</t>
  </si>
  <si>
    <t>Summary of Balance Sheet @ end of Dec 2023</t>
  </si>
  <si>
    <t>Earmarked Reserves</t>
  </si>
  <si>
    <t>Repairs &amp; Renewals</t>
  </si>
  <si>
    <t>CIL 2022/23</t>
  </si>
  <si>
    <t>Election Reserves</t>
  </si>
  <si>
    <t>Capital Project @ Apr 2023</t>
  </si>
  <si>
    <t>Cash Equivalent of balance sheet</t>
  </si>
  <si>
    <t>Three years Plan</t>
  </si>
  <si>
    <t>Other Income @ 8% 2025 &amp; 2026</t>
  </si>
  <si>
    <t>Investment bank</t>
  </si>
  <si>
    <t>Expenditure -no changes to this</t>
  </si>
  <si>
    <t>To balance budget</t>
  </si>
  <si>
    <t>Net  Expenditure surplus/(deficit)</t>
  </si>
  <si>
    <t>Current Account</t>
  </si>
  <si>
    <t>Staffing Account</t>
  </si>
  <si>
    <t>Barclays debit Account</t>
  </si>
  <si>
    <t>HTC savings Account</t>
  </si>
  <si>
    <t>Petty Cash</t>
  </si>
  <si>
    <t>CCLA</t>
  </si>
  <si>
    <t>Debtors less creditors</t>
  </si>
  <si>
    <t>Reconciliation</t>
  </si>
  <si>
    <t xml:space="preserve">                                                                                         </t>
  </si>
  <si>
    <t>At 10%</t>
  </si>
  <si>
    <t>At 7%</t>
  </si>
  <si>
    <t>At 8%</t>
  </si>
  <si>
    <t>At 15%</t>
  </si>
  <si>
    <t>At 20%</t>
  </si>
  <si>
    <t>Current Budget 2023/24</t>
  </si>
  <si>
    <t>Forecast budget 2024/25</t>
  </si>
  <si>
    <t>Savings</t>
  </si>
  <si>
    <t>Trf from CCL Investment</t>
  </si>
  <si>
    <t>Trf from General Reserves</t>
  </si>
  <si>
    <t>Budgeted Expenditure</t>
  </si>
  <si>
    <t>Capital expenditure</t>
  </si>
  <si>
    <t>Net Expenditure( Surplus)/Deficit</t>
  </si>
  <si>
    <t xml:space="preserve">Tax Band movement </t>
  </si>
  <si>
    <t>0.49p</t>
  </si>
  <si>
    <t>0.29p</t>
  </si>
  <si>
    <t>0.33p</t>
  </si>
  <si>
    <t>0.41p</t>
  </si>
  <si>
    <t>Year</t>
  </si>
  <si>
    <t>No of House</t>
  </si>
  <si>
    <t>D Tax Band Rate</t>
  </si>
  <si>
    <t>Cost centre</t>
  </si>
  <si>
    <t>Amount  saved</t>
  </si>
  <si>
    <t>Gen Admin</t>
  </si>
  <si>
    <t>Professional fees</t>
  </si>
  <si>
    <t>Plant &amp; small tools</t>
  </si>
  <si>
    <t>Civic</t>
  </si>
  <si>
    <t>Civic carols</t>
  </si>
  <si>
    <t>Remembrnce Day</t>
  </si>
  <si>
    <t>National MemorialEvent</t>
  </si>
  <si>
    <t>Democratic</t>
  </si>
  <si>
    <t>Conference</t>
  </si>
  <si>
    <t>Subscription</t>
  </si>
  <si>
    <t>Pensioners Party</t>
  </si>
  <si>
    <t>Hunt CCTV</t>
  </si>
  <si>
    <t>Grounds Operation</t>
  </si>
  <si>
    <t>Insurance Vehicles</t>
  </si>
  <si>
    <t xml:space="preserve">Bins </t>
  </si>
  <si>
    <t>KGV St Peters</t>
  </si>
  <si>
    <t>Coneygear</t>
  </si>
  <si>
    <t>Maintenance contract</t>
  </si>
  <si>
    <t>Best Kept Allotment Camp</t>
  </si>
  <si>
    <t>Crem Income</t>
  </si>
  <si>
    <t>Coneygear Park</t>
  </si>
  <si>
    <t>Plant &amp; Tools</t>
  </si>
  <si>
    <t>Street Lights &amp; bus</t>
  </si>
  <si>
    <t>Jointly Funded Minor Imp</t>
  </si>
  <si>
    <t>Outdoor Event -Bloomfield</t>
  </si>
  <si>
    <t>Xmas Light Donations</t>
  </si>
  <si>
    <t>Chrismas Light</t>
  </si>
  <si>
    <t>Xmas Lights Switch</t>
  </si>
  <si>
    <t>Newsletter</t>
  </si>
  <si>
    <t>Total Savings on expenditure</t>
  </si>
  <si>
    <t>increased Income</t>
  </si>
  <si>
    <t xml:space="preserve">Total Net Savings </t>
  </si>
  <si>
    <t>VAT likely to Reclaimed</t>
  </si>
  <si>
    <t>Precept @ 8.5%</t>
  </si>
  <si>
    <t>Councillors Suggestions</t>
  </si>
  <si>
    <t>DLC's notes</t>
  </si>
  <si>
    <t>Forecast budget for 23/24 is £1k</t>
  </si>
  <si>
    <t>Forecast budget for 23/24 is £2.2k</t>
  </si>
  <si>
    <t>Forecast budget for 23/24 is £5k.</t>
  </si>
  <si>
    <t>I've put a 25% reduction as a placeholder, but I think this should have a significant reduction as the development of the website is done and, iirc, Aubergine are considerably cheaper than the previous website provider, who were very expensive.</t>
  </si>
  <si>
    <t>We've not even come close to spending this in the past</t>
  </si>
  <si>
    <t>Placeholder reduction, but we've moved to CAPALC, who are a lot cheaper than previously</t>
  </si>
  <si>
    <t>Regrettably, I think we should reduce the number of occasions where the macebearer is required</t>
  </si>
  <si>
    <t>Offer TOIL instead of overtime</t>
  </si>
  <si>
    <t>Not sure this is the right description.</t>
  </si>
  <si>
    <t>Previous Civic Sunday was cheaper</t>
  </si>
  <si>
    <t>Previous Mayormaking was cheaper</t>
  </si>
  <si>
    <t>Previous was cheaper</t>
  </si>
  <si>
    <t>Matching costs to other events</t>
  </si>
  <si>
    <t>Previous event was £200</t>
  </si>
  <si>
    <t>As with a lot of contingencies, we are going to have to live a bit more of a Woolworths lifestyle now</t>
  </si>
  <si>
    <t>What conferences are strictly necessary?</t>
  </si>
  <si>
    <t>We have £74,697.20 in the election reserve</t>
  </si>
  <si>
    <t>I've cut this, somewhat arbitrarily, in half; what training is strictly necessary for staff to be able to do their jobs?</t>
  </si>
  <si>
    <t>Based on previous years</t>
  </si>
  <si>
    <t>Does this need to increase, based on previous years?</t>
  </si>
  <si>
    <t>A DBS check is £18, and I think we should have a hiring freeze. Senior recruitment would be an exceptional we could take from GR</t>
  </si>
  <si>
    <t>Previous year there was none. I appreciate the need to maintain our asset but we should shift this cost to the CMT</t>
  </si>
  <si>
    <t>Based on this year</t>
  </si>
  <si>
    <t>I've struck room hire as costs appear to be 0</t>
  </si>
  <si>
    <t>This may need negotiating with GTC and HGTA</t>
  </si>
  <si>
    <t>Can I check this is going up because of the end of covid business rate relief?</t>
  </si>
  <si>
    <t>Is this likely to stop?</t>
  </si>
  <si>
    <t>Is there any scope to increase this target?</t>
  </si>
  <si>
    <t>Are we expecting no income at all?</t>
  </si>
  <si>
    <t>When will we know exactly what the rates are?</t>
  </si>
  <si>
    <t>I'm matching this to last year's. I'm sure there'll be an increase, but when do we know exactly what it will be?</t>
  </si>
  <si>
    <t>What is the status of this investigation?</t>
  </si>
  <si>
    <t>Roll into the hire charge</t>
  </si>
  <si>
    <t>We spent 13K last year - is dropping to £5k realistic?</t>
  </si>
  <si>
    <t>We'd used a little over £1.2K after Q2</t>
  </si>
  <si>
    <t>Budget last year was £50k. Spend 22/23 was £16,820</t>
  </si>
  <si>
    <t>Previously less than £500</t>
  </si>
  <si>
    <t>I'm afraid it'll have to be TOIL</t>
  </si>
  <si>
    <t>Based on previous spend</t>
  </si>
  <si>
    <t>It'll have to be TOIL</t>
  </si>
  <si>
    <t>Reduction to 0</t>
  </si>
  <si>
    <t>I'm assuming this is more than 1 Xmas tree. We'll need fewer and smaller</t>
  </si>
  <si>
    <t>Reduction in income</t>
  </si>
  <si>
    <t>Would be good to have detail on what this goes on</t>
  </si>
  <si>
    <t>Project complete within this FY</t>
  </si>
  <si>
    <t>Reduce to zero</t>
  </si>
  <si>
    <t>We cannot justify spending this much on aircon</t>
  </si>
  <si>
    <t>0 to date this year</t>
  </si>
  <si>
    <t>Either it's a much smaller event or it covers its own costs</t>
  </si>
  <si>
    <t>Is this income or expenditure? If expenditure, reduce to 0</t>
  </si>
  <si>
    <t>Do we need this much?</t>
  </si>
  <si>
    <t>Assuming new stuff? Can the increase come from the S106 reserve?</t>
  </si>
  <si>
    <t>We need more information on this</t>
  </si>
  <si>
    <t>We don't know how much this is actually going to cost. I'd like to discuss this - we'll need to put something in, but what?</t>
  </si>
  <si>
    <t>Now called Local Highway Improvements. Increased to allow for the bids we've put in.</t>
  </si>
  <si>
    <t>It would be useful to have this broken down by salary area</t>
  </si>
  <si>
    <t>Is this just the Museum?</t>
  </si>
  <si>
    <t>What is in this, and what explains the previous figures? Why has it increased by 30K?</t>
  </si>
  <si>
    <t>Should this be assigned to grounds and cemetery?</t>
  </si>
  <si>
    <t>Does this include budget for a deputy clerk? Can we have a breakdown of what roles/duties are included in this?</t>
  </si>
  <si>
    <t>Wrt my q above, how much would be saved by reducing staffing at the crem by 1, and in admin by 1, and what impact would it have?</t>
  </si>
  <si>
    <t>We need to make it clear to HDC that we are close to a point where we will not pay any further increase.</t>
  </si>
  <si>
    <t>Staff mileage and general expenses</t>
  </si>
  <si>
    <t>Could we have a breakdown of the earmarked reserves?</t>
  </si>
  <si>
    <t>Is this mostly the Priory churchyard walls?</t>
  </si>
  <si>
    <t>As q above</t>
  </si>
  <si>
    <t>Am I right in thinking this is the extra money borrowed from the Public Works Board to make the first few payments on the crem?</t>
  </si>
  <si>
    <t>Can we have more info on this? We previously budgeted £25k and spent £12k, giving us £8k room even on a reduction to £20k. Can we use this line for the fees HDC want to charge for Maryland Ave and Bevan Cl play areas? If not, where would we put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</si>
</sst>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_);_(* \(#,##0\);_(* &quot;-&quot;??_);_(@_)"/>
    <numFmt numFmtId="166" formatCode="_-* #,##0_-;\-* #,##0_-;_-* &quot;-&quot;??_-;_-@_-"/>
    <numFmt numFmtId="167" formatCode="&quot;£&quot;#,##0_);[Red]\(&quot;£&quot;#,##0\)"/>
    <numFmt numFmtId="168" formatCode="&quot;£&quot;#,##0.00;[Red]&quot;£&quot;#,##0.00"/>
    <numFmt numFmtId="169" formatCode="#,##0.00_ ;\-#,##0.00\ "/>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sz val="10"/>
      <color theme="4"/>
      <name val="Arial"/>
      <family val="2"/>
    </font>
    <font>
      <sz val="10"/>
      <name val="Arial"/>
      <family val="2"/>
    </font>
    <font>
      <sz val="11"/>
      <name val="Calibri"/>
      <family val="2"/>
      <scheme val="minor"/>
    </font>
    <font>
      <sz val="10"/>
      <color rgb="FFFF0000"/>
      <name val="Arial"/>
      <family val="2"/>
    </font>
    <font>
      <b/>
      <sz val="9"/>
      <color theme="1"/>
      <name val="Arial"/>
      <family val="2"/>
    </font>
    <font>
      <b/>
      <sz val="11"/>
      <name val="Calibri"/>
      <family val="2"/>
      <scheme val="minor"/>
    </font>
    <font>
      <b/>
      <sz val="10"/>
      <color theme="1"/>
      <name val="Arial"/>
      <family val="2"/>
    </font>
    <font>
      <b/>
      <sz val="11"/>
      <color indexed="8"/>
      <name val="Calibri"/>
      <family val="2"/>
      <scheme val="minor"/>
    </font>
    <font>
      <b/>
      <sz val="11"/>
      <color rgb="FFFF000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66FF"/>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1"/>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134">
    <xf numFmtId="0" fontId="0" fillId="0" borderId="0" xfId="0"/>
    <xf numFmtId="164" fontId="3" fillId="0" borderId="2" xfId="1" applyFont="1" applyFill="1" applyBorder="1" applyAlignment="1">
      <alignment wrapText="1"/>
    </xf>
    <xf numFmtId="164" fontId="3" fillId="0" borderId="0" xfId="1" quotePrefix="1" applyFont="1" applyFill="1" applyAlignment="1">
      <alignment wrapText="1"/>
    </xf>
    <xf numFmtId="0" fontId="3" fillId="0" borderId="0" xfId="0" applyFont="1"/>
    <xf numFmtId="164" fontId="0" fillId="0" borderId="0" xfId="1" applyFont="1" applyFill="1"/>
    <xf numFmtId="3" fontId="0" fillId="0" borderId="0" xfId="0" applyNumberFormat="1"/>
    <xf numFmtId="43" fontId="0" fillId="0" borderId="0" xfId="0" applyNumberFormat="1"/>
    <xf numFmtId="0" fontId="3" fillId="0" borderId="5" xfId="0" applyFont="1" applyBorder="1"/>
    <xf numFmtId="3" fontId="3" fillId="0" borderId="6" xfId="0" applyNumberFormat="1" applyFont="1" applyBorder="1"/>
    <xf numFmtId="3" fontId="3" fillId="2" borderId="6" xfId="0" applyNumberFormat="1" applyFont="1" applyFill="1" applyBorder="1"/>
    <xf numFmtId="164" fontId="3" fillId="3" borderId="6" xfId="1" applyFont="1" applyFill="1" applyBorder="1"/>
    <xf numFmtId="0" fontId="7" fillId="0" borderId="0" xfId="0" applyFont="1"/>
    <xf numFmtId="0" fontId="0" fillId="4" borderId="0" xfId="0" applyFill="1"/>
    <xf numFmtId="165" fontId="3" fillId="2" borderId="6" xfId="1" applyNumberFormat="1" applyFont="1" applyFill="1" applyBorder="1"/>
    <xf numFmtId="0" fontId="0" fillId="0" borderId="5" xfId="0" applyBorder="1"/>
    <xf numFmtId="1" fontId="0" fillId="0" borderId="0" xfId="0" applyNumberFormat="1"/>
    <xf numFmtId="0" fontId="0" fillId="0" borderId="1" xfId="0" applyBorder="1"/>
    <xf numFmtId="0" fontId="0" fillId="0" borderId="8" xfId="0" applyBorder="1"/>
    <xf numFmtId="0" fontId="0" fillId="0" borderId="3" xfId="0" applyBorder="1"/>
    <xf numFmtId="164" fontId="10" fillId="0" borderId="6" xfId="1" applyFont="1" applyFill="1" applyBorder="1"/>
    <xf numFmtId="164" fontId="3" fillId="0" borderId="9" xfId="1" applyFont="1" applyFill="1" applyBorder="1"/>
    <xf numFmtId="164" fontId="3" fillId="0" borderId="10" xfId="1" applyFont="1" applyFill="1" applyBorder="1"/>
    <xf numFmtId="164" fontId="0" fillId="0" borderId="0" xfId="1" applyFont="1" applyFill="1" applyBorder="1"/>
    <xf numFmtId="164" fontId="0" fillId="0" borderId="12" xfId="1" applyFont="1" applyFill="1" applyBorder="1"/>
    <xf numFmtId="0" fontId="3" fillId="0" borderId="13" xfId="0" applyFont="1" applyBorder="1"/>
    <xf numFmtId="164" fontId="0" fillId="0" borderId="0" xfId="1" applyFont="1"/>
    <xf numFmtId="0" fontId="3" fillId="0" borderId="9" xfId="0" applyFont="1" applyBorder="1"/>
    <xf numFmtId="0" fontId="3" fillId="0" borderId="1" xfId="0" applyFont="1" applyBorder="1"/>
    <xf numFmtId="0" fontId="3" fillId="0" borderId="14" xfId="0" applyFont="1" applyBorder="1"/>
    <xf numFmtId="164" fontId="3" fillId="0" borderId="15" xfId="1" applyFont="1" applyFill="1" applyBorder="1"/>
    <xf numFmtId="0" fontId="3" fillId="0" borderId="8" xfId="0" applyFont="1" applyBorder="1"/>
    <xf numFmtId="0" fontId="3" fillId="0" borderId="0" xfId="0" applyFont="1" applyAlignment="1">
      <alignment horizontal="right"/>
    </xf>
    <xf numFmtId="164" fontId="3" fillId="0" borderId="0" xfId="1" applyFont="1" applyAlignment="1">
      <alignment horizontal="right"/>
    </xf>
    <xf numFmtId="0" fontId="3" fillId="0" borderId="16" xfId="0" applyFont="1" applyBorder="1"/>
    <xf numFmtId="0" fontId="0" fillId="0" borderId="16" xfId="0" applyBorder="1"/>
    <xf numFmtId="0" fontId="3" fillId="0" borderId="16" xfId="0" applyFont="1" applyBorder="1" applyAlignment="1">
      <alignment wrapText="1"/>
    </xf>
    <xf numFmtId="164" fontId="3" fillId="0" borderId="16" xfId="1" applyFont="1" applyBorder="1" applyAlignment="1">
      <alignment wrapText="1"/>
    </xf>
    <xf numFmtId="167" fontId="0" fillId="0" borderId="0" xfId="1" applyNumberFormat="1" applyFont="1" applyFill="1"/>
    <xf numFmtId="168" fontId="0" fillId="0" borderId="0" xfId="0" applyNumberFormat="1"/>
    <xf numFmtId="167" fontId="0" fillId="0" borderId="0" xfId="0" applyNumberFormat="1"/>
    <xf numFmtId="167" fontId="0" fillId="8" borderId="0" xfId="1" applyNumberFormat="1" applyFont="1" applyFill="1"/>
    <xf numFmtId="164" fontId="0" fillId="8" borderId="0" xfId="1" applyFont="1" applyFill="1"/>
    <xf numFmtId="164" fontId="2" fillId="8" borderId="0" xfId="1" applyFont="1" applyFill="1"/>
    <xf numFmtId="164" fontId="0" fillId="0" borderId="0" xfId="0" applyNumberFormat="1"/>
    <xf numFmtId="167" fontId="0" fillId="6" borderId="0" xfId="1" applyNumberFormat="1" applyFont="1" applyFill="1"/>
    <xf numFmtId="164" fontId="0" fillId="6" borderId="0" xfId="1" applyFont="1" applyFill="1"/>
    <xf numFmtId="164" fontId="3" fillId="0" borderId="9" xfId="1" applyFont="1" applyBorder="1"/>
    <xf numFmtId="169" fontId="3" fillId="0" borderId="6" xfId="1" applyNumberFormat="1" applyFont="1" applyBorder="1"/>
    <xf numFmtId="169" fontId="10" fillId="0" borderId="6" xfId="1" applyNumberFormat="1" applyFont="1" applyFill="1" applyBorder="1"/>
    <xf numFmtId="0" fontId="3" fillId="9" borderId="0" xfId="0" applyFont="1" applyFill="1"/>
    <xf numFmtId="0" fontId="3" fillId="9" borderId="0" xfId="0" applyFont="1" applyFill="1" applyAlignment="1">
      <alignment horizontal="right"/>
    </xf>
    <xf numFmtId="164" fontId="3" fillId="9" borderId="0" xfId="1" applyFont="1" applyFill="1" applyAlignment="1">
      <alignment horizontal="right"/>
    </xf>
    <xf numFmtId="0" fontId="0" fillId="9" borderId="0" xfId="0" applyFill="1"/>
    <xf numFmtId="164" fontId="0" fillId="9" borderId="0" xfId="1" applyFont="1" applyFill="1"/>
    <xf numFmtId="2" fontId="0" fillId="9" borderId="0" xfId="0" applyNumberFormat="1" applyFill="1"/>
    <xf numFmtId="0" fontId="3" fillId="9" borderId="5" xfId="0" applyFont="1" applyFill="1" applyBorder="1"/>
    <xf numFmtId="164" fontId="3" fillId="9" borderId="6" xfId="1" applyFont="1" applyFill="1" applyBorder="1"/>
    <xf numFmtId="164" fontId="3" fillId="0" borderId="0" xfId="1" applyFont="1"/>
    <xf numFmtId="0" fontId="12" fillId="0" borderId="0" xfId="0" applyFont="1"/>
    <xf numFmtId="164" fontId="3" fillId="0" borderId="7" xfId="1" applyFont="1" applyBorder="1"/>
    <xf numFmtId="164" fontId="2" fillId="0" borderId="0" xfId="1" applyFont="1"/>
    <xf numFmtId="0" fontId="0" fillId="5" borderId="0" xfId="0" applyFill="1"/>
    <xf numFmtId="164" fontId="7" fillId="0" borderId="0" xfId="1" applyFont="1"/>
    <xf numFmtId="1" fontId="12" fillId="0" borderId="0" xfId="0" applyNumberFormat="1" applyFont="1"/>
    <xf numFmtId="164" fontId="13" fillId="0" borderId="0" xfId="1" applyFont="1"/>
    <xf numFmtId="164" fontId="3" fillId="0" borderId="11" xfId="1" applyFont="1" applyBorder="1"/>
    <xf numFmtId="0" fontId="3" fillId="0" borderId="3" xfId="0" applyFont="1" applyBorder="1"/>
    <xf numFmtId="164" fontId="3" fillId="0" borderId="17" xfId="1" applyFont="1" applyBorder="1"/>
    <xf numFmtId="166" fontId="12" fillId="0" borderId="0" xfId="1" applyNumberFormat="1" applyFont="1" applyFill="1" applyBorder="1"/>
    <xf numFmtId="2" fontId="3" fillId="0" borderId="6" xfId="0" applyNumberFormat="1" applyFont="1" applyBorder="1"/>
    <xf numFmtId="3" fontId="0" fillId="0" borderId="2" xfId="0" applyNumberFormat="1" applyBorder="1"/>
    <xf numFmtId="3" fontId="3" fillId="0" borderId="0" xfId="0" applyNumberFormat="1" applyFont="1"/>
    <xf numFmtId="3" fontId="0" fillId="0" borderId="4" xfId="0" applyNumberFormat="1" applyBorder="1"/>
    <xf numFmtId="43" fontId="3" fillId="0" borderId="7" xfId="0" applyNumberFormat="1" applyFont="1" applyBorder="1"/>
    <xf numFmtId="2" fontId="3" fillId="2" borderId="6" xfId="0" applyNumberFormat="1" applyFont="1" applyFill="1" applyBorder="1"/>
    <xf numFmtId="164" fontId="10" fillId="0" borderId="0" xfId="1" applyFont="1" applyFill="1"/>
    <xf numFmtId="164" fontId="10" fillId="10" borderId="0" xfId="1" applyFont="1" applyFill="1" applyAlignment="1">
      <alignment wrapText="1"/>
    </xf>
    <xf numFmtId="164" fontId="7" fillId="10" borderId="0" xfId="1" applyFont="1" applyFill="1"/>
    <xf numFmtId="3" fontId="10" fillId="10" borderId="6" xfId="0" applyNumberFormat="1" applyFont="1" applyFill="1" applyBorder="1"/>
    <xf numFmtId="2" fontId="10" fillId="10" borderId="6" xfId="0" applyNumberFormat="1" applyFont="1" applyFill="1" applyBorder="1"/>
    <xf numFmtId="164" fontId="10" fillId="10" borderId="0" xfId="1" applyFont="1" applyFill="1"/>
    <xf numFmtId="165" fontId="10" fillId="10" borderId="6" xfId="1" applyNumberFormat="1" applyFont="1" applyFill="1" applyBorder="1"/>
    <xf numFmtId="1" fontId="10" fillId="10" borderId="6" xfId="0" applyNumberFormat="1" applyFont="1" applyFill="1" applyBorder="1"/>
    <xf numFmtId="164" fontId="10" fillId="10" borderId="6" xfId="1" applyFont="1" applyFill="1" applyBorder="1"/>
    <xf numFmtId="3" fontId="7" fillId="10" borderId="2" xfId="0" applyNumberFormat="1" applyFont="1" applyFill="1" applyBorder="1"/>
    <xf numFmtId="3" fontId="10" fillId="10" borderId="0" xfId="0" applyNumberFormat="1" applyFont="1" applyFill="1"/>
    <xf numFmtId="3" fontId="7" fillId="10" borderId="4" xfId="0" applyNumberFormat="1" applyFont="1" applyFill="1" applyBorder="1"/>
    <xf numFmtId="164" fontId="10" fillId="10" borderId="9" xfId="1" applyFont="1" applyFill="1" applyBorder="1"/>
    <xf numFmtId="164" fontId="10" fillId="10" borderId="10" xfId="1" applyFont="1" applyFill="1" applyBorder="1"/>
    <xf numFmtId="165" fontId="3" fillId="0" borderId="6" xfId="1" applyNumberFormat="1" applyFont="1" applyFill="1" applyBorder="1"/>
    <xf numFmtId="1" fontId="3" fillId="0" borderId="6" xfId="0" applyNumberFormat="1" applyFont="1" applyBorder="1"/>
    <xf numFmtId="0" fontId="0" fillId="0" borderId="11" xfId="0" applyBorder="1"/>
    <xf numFmtId="0" fontId="0" fillId="0" borderId="12" xfId="0" applyBorder="1"/>
    <xf numFmtId="43" fontId="0" fillId="0" borderId="7" xfId="0" applyNumberFormat="1" applyBorder="1"/>
    <xf numFmtId="0" fontId="0" fillId="8" borderId="0" xfId="0" applyFill="1"/>
    <xf numFmtId="10" fontId="0" fillId="8" borderId="0" xfId="0" applyNumberFormat="1" applyFill="1"/>
    <xf numFmtId="3" fontId="3" fillId="8" borderId="6" xfId="0" applyNumberFormat="1" applyFont="1" applyFill="1" applyBorder="1"/>
    <xf numFmtId="2" fontId="0" fillId="8" borderId="0" xfId="0" applyNumberFormat="1" applyFill="1"/>
    <xf numFmtId="2" fontId="3" fillId="8" borderId="0" xfId="0" applyNumberFormat="1" applyFont="1" applyFill="1"/>
    <xf numFmtId="2" fontId="3" fillId="8" borderId="6" xfId="0" applyNumberFormat="1" applyFont="1" applyFill="1" applyBorder="1"/>
    <xf numFmtId="165" fontId="3" fillId="8" borderId="6" xfId="1" applyNumberFormat="1" applyFont="1" applyFill="1" applyBorder="1"/>
    <xf numFmtId="1" fontId="3" fillId="8" borderId="0" xfId="0" applyNumberFormat="1" applyFont="1" applyFill="1"/>
    <xf numFmtId="1" fontId="0" fillId="8" borderId="0" xfId="0" applyNumberFormat="1" applyFill="1"/>
    <xf numFmtId="1" fontId="3" fillId="8" borderId="6" xfId="0" applyNumberFormat="1" applyFont="1" applyFill="1" applyBorder="1"/>
    <xf numFmtId="3" fontId="0" fillId="8" borderId="2" xfId="0" applyNumberFormat="1" applyFill="1" applyBorder="1"/>
    <xf numFmtId="3" fontId="3" fillId="8" borderId="0" xfId="0" applyNumberFormat="1" applyFont="1" applyFill="1"/>
    <xf numFmtId="3" fontId="0" fillId="8" borderId="0" xfId="0" applyNumberFormat="1" applyFill="1"/>
    <xf numFmtId="3" fontId="0" fillId="8" borderId="4" xfId="0" applyNumberFormat="1" applyFill="1" applyBorder="1"/>
    <xf numFmtId="38" fontId="10" fillId="8" borderId="6" xfId="0" applyNumberFormat="1" applyFont="1" applyFill="1" applyBorder="1"/>
    <xf numFmtId="164" fontId="3" fillId="7" borderId="0" xfId="1" applyFont="1" applyFill="1" applyAlignment="1">
      <alignment wrapText="1"/>
    </xf>
    <xf numFmtId="164" fontId="0" fillId="7" borderId="0" xfId="1" applyFont="1" applyFill="1"/>
    <xf numFmtId="3" fontId="3" fillId="7" borderId="6" xfId="0" applyNumberFormat="1" applyFont="1" applyFill="1" applyBorder="1"/>
    <xf numFmtId="2" fontId="3" fillId="7" borderId="6" xfId="0" applyNumberFormat="1" applyFont="1" applyFill="1" applyBorder="1"/>
    <xf numFmtId="164" fontId="3" fillId="7" borderId="0" xfId="1" applyFont="1" applyFill="1"/>
    <xf numFmtId="165" fontId="3" fillId="7" borderId="6" xfId="1" applyNumberFormat="1" applyFont="1" applyFill="1" applyBorder="1"/>
    <xf numFmtId="1" fontId="3" fillId="7" borderId="6" xfId="0" applyNumberFormat="1" applyFont="1" applyFill="1" applyBorder="1"/>
    <xf numFmtId="164" fontId="2" fillId="7" borderId="0" xfId="1" applyFont="1" applyFill="1"/>
    <xf numFmtId="3" fontId="0" fillId="7" borderId="2" xfId="0" applyNumberFormat="1" applyFill="1" applyBorder="1"/>
    <xf numFmtId="3" fontId="3" fillId="7" borderId="0" xfId="0" applyNumberFormat="1" applyFont="1" applyFill="1"/>
    <xf numFmtId="3" fontId="0" fillId="7" borderId="4" xfId="0" applyNumberFormat="1" applyFill="1" applyBorder="1"/>
    <xf numFmtId="164" fontId="10" fillId="7" borderId="6" xfId="1" applyFont="1" applyFill="1" applyBorder="1"/>
    <xf numFmtId="0" fontId="4" fillId="0" borderId="0" xfId="0" applyFont="1" applyAlignment="1">
      <alignment wrapText="1"/>
    </xf>
    <xf numFmtId="43" fontId="4" fillId="0" borderId="0" xfId="0" applyNumberFormat="1" applyFont="1" applyAlignment="1">
      <alignment wrapText="1"/>
    </xf>
    <xf numFmtId="3" fontId="6" fillId="0" borderId="0" xfId="0" applyNumberFormat="1" applyFont="1" applyAlignment="1">
      <alignment horizontal="left" vertical="center" wrapText="1"/>
    </xf>
    <xf numFmtId="0" fontId="6" fillId="0" borderId="0" xfId="0" applyFont="1" applyAlignment="1">
      <alignment vertical="center" wrapText="1"/>
    </xf>
    <xf numFmtId="0" fontId="5" fillId="0" borderId="0" xfId="0" applyFont="1" applyAlignment="1">
      <alignment wrapText="1"/>
    </xf>
    <xf numFmtId="0" fontId="8" fillId="0" borderId="0" xfId="0" applyFont="1" applyAlignment="1">
      <alignment wrapText="1"/>
    </xf>
    <xf numFmtId="1" fontId="6" fillId="0" borderId="0" xfId="0" applyNumberFormat="1" applyFont="1" applyAlignment="1">
      <alignment horizontal="left" vertical="center" wrapText="1"/>
    </xf>
    <xf numFmtId="3" fontId="4" fillId="0" borderId="0" xfId="0" applyNumberFormat="1" applyFont="1" applyAlignment="1">
      <alignment wrapText="1"/>
    </xf>
    <xf numFmtId="0" fontId="9" fillId="0" borderId="0" xfId="0" applyFont="1" applyAlignment="1">
      <alignment wrapText="1"/>
    </xf>
    <xf numFmtId="3" fontId="6" fillId="0" borderId="0" xfId="2" applyNumberFormat="1" applyFont="1" applyAlignment="1">
      <alignment horizontal="left" vertical="center" wrapText="1"/>
    </xf>
    <xf numFmtId="1" fontId="6" fillId="0" borderId="0" xfId="2" applyNumberFormat="1" applyFont="1" applyAlignment="1">
      <alignment horizontal="left" vertical="center" wrapText="1"/>
    </xf>
    <xf numFmtId="0" fontId="11" fillId="0" borderId="0" xfId="0" applyFont="1" applyAlignment="1">
      <alignment wrapText="1"/>
    </xf>
    <xf numFmtId="0" fontId="11" fillId="0" borderId="5" xfId="0" applyFont="1" applyBorder="1" applyAlignment="1">
      <alignment wrapText="1"/>
    </xf>
  </cellXfs>
  <cellStyles count="3">
    <cellStyle name="Comma" xfId="1" builtinId="3"/>
    <cellStyle name="Normal" xfId="0" builtinId="0"/>
    <cellStyle name="Normal 2" xfId="2" xr:uid="{ED34010A-3564-4720-AF79-1F2E5E5EB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F7%20FINANCE%20MANAGER\BUDGETS\Budget%202023-24\QUARTERLY%20REPORT\Budget%202023-24%20%20@%2031-12-23-Third%20Quarter.xlsx" TargetMode="External"/><Relationship Id="rId1" Type="http://schemas.openxmlformats.org/officeDocument/2006/relationships/externalLinkPath" Target="file:///F:\F7%20FINANCE%20MANAGER\BUDGETS\Budget%202023-24\QUARTERLY%20REPORT\Budget%202023-24%20%20@%2031-12-23-Third%20Quar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 2024-25 pha @ 31-12-23"/>
      <sheetName val=" Income &amp; Expenditu 31-12-2023"/>
      <sheetName val="Summary"/>
      <sheetName val="Precpt Analysis"/>
      <sheetName val="2024-25 salary budg  Updated"/>
      <sheetName val="Forecast budget-3 years plan"/>
      <sheetName val="Precept  Graph"/>
      <sheetName val="Crem Profit and Loss@ Dec"/>
      <sheetName val="2024-25 salary budg "/>
      <sheetName val="Forecast to end of year"/>
      <sheetName val="Income &amp; Expend @12-08-23 "/>
      <sheetName val="Download-12-08-23"/>
      <sheetName val="Download June 2023"/>
      <sheetName val="2023-24 Updated salary budgeted"/>
      <sheetName val="Annual Budget - Combined Oct-22"/>
      <sheetName val="Income &amp; Expend @30-09-22) Work"/>
      <sheetName val="2022 23 Amended Jun 2022"/>
      <sheetName val="Budget test 2024-25 by %10"/>
      <sheetName val="Budget test 2024-25 by %15"/>
      <sheetName val="Budget test 2024-25 by %20"/>
    </sheetNames>
    <sheetDataSet>
      <sheetData sheetId="0"/>
      <sheetData sheetId="1"/>
      <sheetData sheetId="2"/>
      <sheetData sheetId="3"/>
      <sheetData sheetId="4">
        <row r="17">
          <cell r="N17">
            <v>401031.45200756751</v>
          </cell>
        </row>
        <row r="18">
          <cell r="N18">
            <v>47366</v>
          </cell>
        </row>
        <row r="27">
          <cell r="N27">
            <v>272436</v>
          </cell>
        </row>
        <row r="39">
          <cell r="N39">
            <v>301512.7494144605</v>
          </cell>
        </row>
        <row r="45">
          <cell r="N45">
            <v>88773.516573967558</v>
          </cell>
        </row>
        <row r="52">
          <cell r="N52">
            <v>69318.130563244515</v>
          </cell>
        </row>
        <row r="58">
          <cell r="N58">
            <v>253794.13744023663</v>
          </cell>
        </row>
        <row r="59">
          <cell r="N59">
            <v>187099.39899663956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ersons/person.xml><?xml version="1.0" encoding="utf-8"?>
<personList xmlns="http://schemas.microsoft.com/office/spreadsheetml/2018/threadedcomments" xmlns:x="http://schemas.openxmlformats.org/spreadsheetml/2006/main">
  <person displayName="Muibat Babayemi" id="{8FD3246B-EAB0-4A93-B403-DC4B608ADFF1}" userId="S::Muibat.Babayemi@huntingdontown.gov.uk::fe348291-f869-4719-828e-b58bb66589e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96" dT="2022-09-26T12:43:17.93" personId="{8FD3246B-EAB0-4A93-B403-DC4B608ADFF1}" id="{7462D592-BDB3-4563-BDA6-6F55BD9E5AD2}">
    <text>HTC to cover 5hrs weekly rent for innovate</text>
  </threadedComment>
  <threadedComment ref="I97" dT="2022-09-26T12:43:17.93" personId="{8FD3246B-EAB0-4A93-B403-DC4B608ADFF1}" id="{D25B9805-BC21-467C-93FF-D6A0C8E67733}">
    <text>HTC to cover 5hrs weekly rent for innovate</text>
  </threadedComment>
  <threadedComment ref="I158" dT="2023-10-18T18:28:15.97" personId="{8FD3246B-EAB0-4A93-B403-DC4B608ADFF1}" id="{F22A24E3-A146-4141-8CF1-3C3814B3D657}">
    <text>There is a suggestion of £70K for gullies</text>
  </threadedComment>
  <threadedComment ref="E264" dT="2023-10-21T20:36:35.67" personId="{8FD3246B-EAB0-4A93-B403-DC4B608ADFF1}" id="{6BE28A9E-FC4A-470B-BE12-016A50E1EBEE}">
    <text>Please reduce this to £2320 because it is overstated</text>
  </threadedComment>
  <threadedComment ref="E270" dT="2023-10-21T20:39:21.47" personId="{8FD3246B-EAB0-4A93-B403-DC4B608ADFF1}" id="{228CD704-6ABB-4894-BD06-D0FF54BFAD51}">
    <text>This is reduced compared to Carol Figures.</text>
  </threadedComment>
  <threadedComment ref="D372" dT="2022-11-28T12:16:36.94" personId="{8FD3246B-EAB0-4A93-B403-DC4B608ADFF1}" id="{7AFAFC18-5D98-49DA-9BC2-14F9C2E78253}">
    <text>Reduce as a request from Philip's email 28/11/22</text>
  </threadedComment>
  <threadedComment ref="D396" dT="2022-11-28T12:17:33.99" personId="{8FD3246B-EAB0-4A93-B403-DC4B608ADFF1}" id="{71CA791C-8A3C-4C8C-9323-5F785AEF1DD1}">
    <text>See email from Philip 28/11/22</text>
  </threadedComment>
  <threadedComment ref="E396" dT="2023-10-30T16:17:23.53" personId="{8FD3246B-EAB0-4A93-B403-DC4B608ADFF1}" id="{403B7552-1175-4EC3-AD06-1EA6B1A4FAA9}">
    <text>Reduced as per TA request 30/10/23</text>
  </threadedComment>
  <threadedComment ref="C448" dT="2022-10-24T07:41:18.96" personId="{8FD3246B-EAB0-4A93-B403-DC4B608ADFF1}" id="{1BE48A96-9115-4F35-87A2-06E3930B4508}">
    <text>Please rename to media</text>
  </threadedComment>
  <threadedComment ref="D462" dT="2023-05-17T14:41:35.08" personId="{8FD3246B-EAB0-4A93-B403-DC4B608ADFF1}" id="{1254D6BB-3D88-480F-AF6E-8D847583E11D}">
    <text>Reduce to 25K because 20 is transferred to budget code 4325/380 as agreed by Philip on 17/05/23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25FE7-F14E-4CDF-A306-DABCB9DA6876}">
  <dimension ref="A1:N572"/>
  <sheetViews>
    <sheetView tabSelected="1" topLeftCell="C1" zoomScaleNormal="100" workbookViewId="0">
      <selection activeCell="H10" sqref="H10"/>
    </sheetView>
  </sheetViews>
  <sheetFormatPr defaultRowHeight="14.4" x14ac:dyDescent="0.3"/>
  <cols>
    <col min="3" max="3" width="40.44140625" bestFit="1" customWidth="1"/>
    <col min="4" max="4" width="14.5546875" bestFit="1" customWidth="1"/>
    <col min="5" max="5" width="14" style="4" bestFit="1" customWidth="1"/>
    <col min="6" max="6" width="4.88671875" style="77" customWidth="1"/>
    <col min="7" max="8" width="14" style="4" customWidth="1"/>
    <col min="9" max="9" width="42.6640625" style="121" customWidth="1"/>
    <col min="11" max="11" width="19" bestFit="1" customWidth="1"/>
    <col min="13" max="13" width="11.5546875" bestFit="1" customWidth="1"/>
  </cols>
  <sheetData>
    <row r="1" spans="1:13" ht="28.8" x14ac:dyDescent="0.3">
      <c r="D1" s="94" t="s">
        <v>0</v>
      </c>
      <c r="E1" s="109" t="s">
        <v>1</v>
      </c>
      <c r="F1" s="76"/>
      <c r="G1" s="1" t="s">
        <v>556</v>
      </c>
      <c r="H1" s="1" t="s">
        <v>506</v>
      </c>
      <c r="I1" s="121" t="s">
        <v>2</v>
      </c>
      <c r="K1" t="s">
        <v>557</v>
      </c>
    </row>
    <row r="2" spans="1:13" x14ac:dyDescent="0.3">
      <c r="D2" s="94" t="s">
        <v>4</v>
      </c>
      <c r="E2" s="109" t="s">
        <v>5</v>
      </c>
      <c r="F2" s="76"/>
      <c r="G2" s="2" t="s">
        <v>5</v>
      </c>
      <c r="H2" s="2" t="s">
        <v>5</v>
      </c>
    </row>
    <row r="3" spans="1:13" x14ac:dyDescent="0.3">
      <c r="C3" s="3" t="s">
        <v>6</v>
      </c>
      <c r="D3" s="94"/>
      <c r="E3" s="110"/>
    </row>
    <row r="4" spans="1:13" x14ac:dyDescent="0.3">
      <c r="A4" s="3">
        <v>100</v>
      </c>
      <c r="B4" s="3"/>
      <c r="C4" s="3" t="s">
        <v>7</v>
      </c>
      <c r="D4" s="94"/>
      <c r="E4" s="110"/>
    </row>
    <row r="5" spans="1:13" x14ac:dyDescent="0.3">
      <c r="A5">
        <v>1076</v>
      </c>
      <c r="B5">
        <v>100</v>
      </c>
      <c r="C5" t="s">
        <v>8</v>
      </c>
      <c r="D5" s="41">
        <v>1650216.78</v>
      </c>
      <c r="E5" s="110">
        <v>1897749.2969999998</v>
      </c>
      <c r="H5" s="4">
        <f>E5-G5</f>
        <v>1897749.2969999998</v>
      </c>
      <c r="I5" s="122">
        <f>E5-D5</f>
        <v>247532.51699999976</v>
      </c>
      <c r="K5" s="6"/>
      <c r="M5" s="6"/>
    </row>
    <row r="6" spans="1:13" x14ac:dyDescent="0.3">
      <c r="A6">
        <v>1077</v>
      </c>
      <c r="B6">
        <v>100</v>
      </c>
      <c r="C6" t="s">
        <v>9</v>
      </c>
      <c r="D6" s="41"/>
      <c r="E6" s="110"/>
      <c r="K6" s="6"/>
      <c r="M6" s="6"/>
    </row>
    <row r="7" spans="1:13" ht="15" thickBot="1" x14ac:dyDescent="0.35">
      <c r="A7">
        <v>1155</v>
      </c>
      <c r="B7">
        <v>100</v>
      </c>
      <c r="C7" t="s">
        <v>10</v>
      </c>
      <c r="D7" s="95"/>
      <c r="E7" s="110"/>
    </row>
    <row r="8" spans="1:13" ht="15" thickBot="1" x14ac:dyDescent="0.35">
      <c r="C8" s="7" t="s">
        <v>11</v>
      </c>
      <c r="D8" s="96">
        <f>SUM(D5:D7)</f>
        <v>1650216.78</v>
      </c>
      <c r="E8" s="111">
        <f t="shared" ref="E8:H8" si="0">SUM(E5:E7)</f>
        <v>1897749.2969999998</v>
      </c>
      <c r="F8" s="78"/>
      <c r="G8" s="8">
        <f t="shared" si="0"/>
        <v>0</v>
      </c>
      <c r="H8" s="8">
        <f t="shared" si="0"/>
        <v>1897749.2969999998</v>
      </c>
      <c r="I8" s="8">
        <f>SUM(I5:I7)</f>
        <v>247532.51699999976</v>
      </c>
    </row>
    <row r="9" spans="1:13" x14ac:dyDescent="0.3">
      <c r="D9" s="95"/>
      <c r="E9" s="110"/>
    </row>
    <row r="10" spans="1:13" x14ac:dyDescent="0.3">
      <c r="A10">
        <v>4030</v>
      </c>
      <c r="B10">
        <v>100</v>
      </c>
      <c r="C10" t="s">
        <v>12</v>
      </c>
      <c r="D10" s="97">
        <v>2500</v>
      </c>
      <c r="E10" s="110">
        <v>2000</v>
      </c>
      <c r="G10" s="4">
        <v>800</v>
      </c>
      <c r="H10" s="4">
        <f t="shared" ref="H10:H36" si="1">E10-G10</f>
        <v>1200</v>
      </c>
      <c r="I10" s="121" t="s">
        <v>620</v>
      </c>
      <c r="K10" t="s">
        <v>558</v>
      </c>
    </row>
    <row r="11" spans="1:13" x14ac:dyDescent="0.3">
      <c r="A11">
        <v>4035</v>
      </c>
      <c r="B11">
        <v>100</v>
      </c>
      <c r="C11" t="s">
        <v>13</v>
      </c>
      <c r="D11" s="97">
        <v>3000</v>
      </c>
      <c r="E11" s="110">
        <v>3000</v>
      </c>
      <c r="G11" s="4">
        <v>500</v>
      </c>
      <c r="H11" s="4">
        <f t="shared" si="1"/>
        <v>2500</v>
      </c>
      <c r="I11" s="121" t="s">
        <v>14</v>
      </c>
      <c r="K11" t="s">
        <v>559</v>
      </c>
    </row>
    <row r="12" spans="1:13" ht="27" x14ac:dyDescent="0.3">
      <c r="A12">
        <v>4180</v>
      </c>
      <c r="B12">
        <v>100</v>
      </c>
      <c r="C12" t="s">
        <v>15</v>
      </c>
      <c r="D12" s="97">
        <v>1127</v>
      </c>
      <c r="E12" s="110">
        <v>1183.3500000000001</v>
      </c>
      <c r="H12" s="4">
        <f t="shared" si="1"/>
        <v>1183.3500000000001</v>
      </c>
      <c r="I12" s="121" t="s">
        <v>16</v>
      </c>
    </row>
    <row r="13" spans="1:13" ht="27" x14ac:dyDescent="0.3">
      <c r="A13">
        <v>4190</v>
      </c>
      <c r="B13">
        <v>100</v>
      </c>
      <c r="C13" t="s">
        <v>17</v>
      </c>
      <c r="D13" s="97">
        <v>4000</v>
      </c>
      <c r="E13" s="110">
        <v>1000</v>
      </c>
      <c r="H13" s="4">
        <f t="shared" si="1"/>
        <v>1000</v>
      </c>
      <c r="I13" s="121" t="s">
        <v>18</v>
      </c>
    </row>
    <row r="14" spans="1:13" x14ac:dyDescent="0.3">
      <c r="A14">
        <v>4195</v>
      </c>
      <c r="B14">
        <v>100</v>
      </c>
      <c r="C14" t="s">
        <v>19</v>
      </c>
      <c r="D14" s="97">
        <v>5000</v>
      </c>
      <c r="E14" s="110">
        <v>5250</v>
      </c>
      <c r="G14" s="4">
        <v>250</v>
      </c>
      <c r="H14" s="4">
        <f t="shared" si="1"/>
        <v>5000</v>
      </c>
      <c r="I14" s="121" t="s">
        <v>20</v>
      </c>
      <c r="K14" t="s">
        <v>560</v>
      </c>
    </row>
    <row r="15" spans="1:13" ht="26.4" x14ac:dyDescent="0.3">
      <c r="A15">
        <v>4200</v>
      </c>
      <c r="B15">
        <v>100</v>
      </c>
      <c r="C15" t="s">
        <v>21</v>
      </c>
      <c r="D15" s="97">
        <v>500</v>
      </c>
      <c r="E15" s="110">
        <v>525</v>
      </c>
      <c r="H15" s="4">
        <f t="shared" si="1"/>
        <v>525</v>
      </c>
      <c r="I15" s="123" t="s">
        <v>22</v>
      </c>
    </row>
    <row r="16" spans="1:13" x14ac:dyDescent="0.3">
      <c r="A16">
        <v>4202</v>
      </c>
      <c r="B16">
        <v>100</v>
      </c>
      <c r="C16" t="s">
        <v>23</v>
      </c>
      <c r="D16" s="97">
        <v>1140</v>
      </c>
      <c r="E16" s="110">
        <v>1197</v>
      </c>
      <c r="H16" s="4">
        <f t="shared" si="1"/>
        <v>1197</v>
      </c>
      <c r="I16" s="121" t="s">
        <v>24</v>
      </c>
    </row>
    <row r="17" spans="1:11" ht="26.4" x14ac:dyDescent="0.3">
      <c r="A17">
        <v>4240</v>
      </c>
      <c r="B17">
        <v>100</v>
      </c>
      <c r="C17" t="s">
        <v>25</v>
      </c>
      <c r="D17" s="97">
        <v>0</v>
      </c>
      <c r="E17" s="110">
        <v>0</v>
      </c>
      <c r="H17" s="4">
        <f t="shared" si="1"/>
        <v>0</v>
      </c>
      <c r="I17" s="124" t="s">
        <v>26</v>
      </c>
    </row>
    <row r="18" spans="1:11" x14ac:dyDescent="0.3">
      <c r="A18">
        <v>4255</v>
      </c>
      <c r="B18">
        <v>100</v>
      </c>
      <c r="C18" t="s">
        <v>27</v>
      </c>
      <c r="D18" s="97">
        <v>1000</v>
      </c>
      <c r="E18" s="110">
        <v>500</v>
      </c>
      <c r="H18" s="4">
        <f t="shared" si="1"/>
        <v>500</v>
      </c>
      <c r="I18" s="121" t="s">
        <v>28</v>
      </c>
    </row>
    <row r="19" spans="1:11" x14ac:dyDescent="0.3">
      <c r="A19">
        <v>4275</v>
      </c>
      <c r="B19">
        <v>100</v>
      </c>
      <c r="D19" s="97"/>
      <c r="E19" s="110">
        <v>0</v>
      </c>
      <c r="H19" s="4">
        <f t="shared" si="1"/>
        <v>0</v>
      </c>
    </row>
    <row r="20" spans="1:11" x14ac:dyDescent="0.3">
      <c r="A20">
        <v>4290</v>
      </c>
      <c r="B20">
        <v>100</v>
      </c>
      <c r="C20" t="s">
        <v>29</v>
      </c>
      <c r="D20" s="97">
        <v>500</v>
      </c>
      <c r="E20" s="110">
        <v>525</v>
      </c>
      <c r="H20" s="4">
        <f t="shared" si="1"/>
        <v>525</v>
      </c>
      <c r="I20" s="121" t="s">
        <v>30</v>
      </c>
    </row>
    <row r="21" spans="1:11" ht="27" x14ac:dyDescent="0.3">
      <c r="A21">
        <v>4295</v>
      </c>
      <c r="B21">
        <v>100</v>
      </c>
      <c r="C21" t="s">
        <v>31</v>
      </c>
      <c r="D21" s="97">
        <v>3400</v>
      </c>
      <c r="E21" s="110">
        <v>3570</v>
      </c>
      <c r="H21" s="4">
        <f t="shared" si="1"/>
        <v>3570</v>
      </c>
      <c r="I21" s="121" t="s">
        <v>32</v>
      </c>
    </row>
    <row r="22" spans="1:11" x14ac:dyDescent="0.3">
      <c r="A22">
        <v>4350</v>
      </c>
      <c r="B22">
        <v>100</v>
      </c>
      <c r="C22" t="s">
        <v>33</v>
      </c>
      <c r="D22" s="97">
        <v>22000</v>
      </c>
      <c r="E22" s="110">
        <v>23100</v>
      </c>
      <c r="H22" s="4">
        <f t="shared" si="1"/>
        <v>23100</v>
      </c>
      <c r="I22" s="121" t="s">
        <v>34</v>
      </c>
    </row>
    <row r="23" spans="1:11" x14ac:dyDescent="0.3">
      <c r="A23">
        <v>4355</v>
      </c>
      <c r="B23">
        <v>100</v>
      </c>
      <c r="C23" t="s">
        <v>35</v>
      </c>
      <c r="D23" s="97">
        <v>4500</v>
      </c>
      <c r="E23" s="110">
        <v>4725</v>
      </c>
      <c r="H23" s="4">
        <f t="shared" si="1"/>
        <v>4725</v>
      </c>
      <c r="I23" s="121" t="s">
        <v>36</v>
      </c>
    </row>
    <row r="24" spans="1:11" ht="27" x14ac:dyDescent="0.3">
      <c r="A24">
        <v>4360</v>
      </c>
      <c r="B24">
        <v>100</v>
      </c>
      <c r="C24" t="s">
        <v>37</v>
      </c>
      <c r="D24" s="97">
        <v>25000</v>
      </c>
      <c r="E24" s="110">
        <v>20000</v>
      </c>
      <c r="H24" s="4">
        <f t="shared" si="1"/>
        <v>20000</v>
      </c>
      <c r="I24" s="121" t="s">
        <v>38</v>
      </c>
      <c r="K24" t="s">
        <v>625</v>
      </c>
    </row>
    <row r="25" spans="1:11" x14ac:dyDescent="0.3">
      <c r="A25">
        <v>4365</v>
      </c>
      <c r="B25">
        <v>100</v>
      </c>
      <c r="D25" s="97"/>
      <c r="E25" s="110">
        <v>0</v>
      </c>
      <c r="H25" s="4">
        <f t="shared" si="1"/>
        <v>0</v>
      </c>
    </row>
    <row r="26" spans="1:11" ht="27" x14ac:dyDescent="0.3">
      <c r="A26">
        <v>4366</v>
      </c>
      <c r="B26">
        <v>100</v>
      </c>
      <c r="C26" t="s">
        <v>39</v>
      </c>
      <c r="D26" s="97"/>
      <c r="E26" s="110">
        <v>0</v>
      </c>
      <c r="H26" s="4">
        <f t="shared" si="1"/>
        <v>0</v>
      </c>
      <c r="I26" s="121" t="s">
        <v>40</v>
      </c>
    </row>
    <row r="27" spans="1:11" ht="26.4" x14ac:dyDescent="0.3">
      <c r="A27">
        <v>4367</v>
      </c>
      <c r="B27">
        <v>100</v>
      </c>
      <c r="C27" t="s">
        <v>41</v>
      </c>
      <c r="D27" s="97">
        <v>0</v>
      </c>
      <c r="E27" s="110">
        <v>0</v>
      </c>
      <c r="H27" s="4">
        <f t="shared" si="1"/>
        <v>0</v>
      </c>
      <c r="I27" s="123" t="s">
        <v>42</v>
      </c>
    </row>
    <row r="28" spans="1:11" x14ac:dyDescent="0.3">
      <c r="A28">
        <v>4370</v>
      </c>
      <c r="B28">
        <v>100</v>
      </c>
      <c r="C28" t="s">
        <v>43</v>
      </c>
      <c r="D28" s="97"/>
      <c r="E28" s="110">
        <v>3200</v>
      </c>
      <c r="H28" s="4">
        <f t="shared" si="1"/>
        <v>3200</v>
      </c>
      <c r="I28" s="123" t="s">
        <v>44</v>
      </c>
    </row>
    <row r="29" spans="1:11" ht="39.6" x14ac:dyDescent="0.3">
      <c r="A29">
        <v>4371</v>
      </c>
      <c r="B29">
        <v>100</v>
      </c>
      <c r="C29" t="s">
        <v>45</v>
      </c>
      <c r="D29" s="97">
        <v>14107</v>
      </c>
      <c r="E29" s="110">
        <v>20000</v>
      </c>
      <c r="G29" s="4">
        <v>5000</v>
      </c>
      <c r="H29" s="4">
        <f t="shared" si="1"/>
        <v>15000</v>
      </c>
      <c r="I29" s="123" t="s">
        <v>46</v>
      </c>
      <c r="K29" t="s">
        <v>561</v>
      </c>
    </row>
    <row r="30" spans="1:11" x14ac:dyDescent="0.3">
      <c r="A30">
        <v>4372</v>
      </c>
      <c r="B30">
        <v>100</v>
      </c>
      <c r="C30" t="s">
        <v>47</v>
      </c>
      <c r="D30" s="97"/>
      <c r="E30" s="110">
        <v>100</v>
      </c>
      <c r="H30" s="4">
        <f t="shared" si="1"/>
        <v>100</v>
      </c>
      <c r="I30" s="123"/>
    </row>
    <row r="31" spans="1:11" x14ac:dyDescent="0.3">
      <c r="A31">
        <v>4375</v>
      </c>
      <c r="B31">
        <v>100</v>
      </c>
      <c r="C31" t="s">
        <v>48</v>
      </c>
      <c r="D31" s="97">
        <v>100</v>
      </c>
      <c r="E31" s="110"/>
      <c r="H31" s="4">
        <f t="shared" si="1"/>
        <v>0</v>
      </c>
    </row>
    <row r="32" spans="1:11" x14ac:dyDescent="0.3">
      <c r="A32">
        <v>4385</v>
      </c>
      <c r="B32">
        <v>100</v>
      </c>
      <c r="C32" t="s">
        <v>49</v>
      </c>
      <c r="D32" s="97">
        <v>10000</v>
      </c>
      <c r="E32" s="110">
        <v>3000</v>
      </c>
      <c r="G32" s="4">
        <v>3000</v>
      </c>
      <c r="H32" s="4">
        <f t="shared" si="1"/>
        <v>0</v>
      </c>
      <c r="I32" s="125" t="s">
        <v>50</v>
      </c>
    </row>
    <row r="33" spans="1:14" ht="27" x14ac:dyDescent="0.3">
      <c r="A33">
        <v>4390</v>
      </c>
      <c r="B33">
        <v>100</v>
      </c>
      <c r="C33" t="s">
        <v>51</v>
      </c>
      <c r="D33" s="97">
        <v>5000</v>
      </c>
      <c r="E33" s="110">
        <v>2000</v>
      </c>
      <c r="G33" s="4">
        <v>1500</v>
      </c>
      <c r="H33" s="4">
        <f t="shared" si="1"/>
        <v>500</v>
      </c>
      <c r="I33" s="121" t="s">
        <v>52</v>
      </c>
      <c r="K33" t="s">
        <v>562</v>
      </c>
    </row>
    <row r="34" spans="1:14" x14ac:dyDescent="0.3">
      <c r="A34">
        <v>4415</v>
      </c>
      <c r="B34">
        <v>100</v>
      </c>
      <c r="C34" t="s">
        <v>53</v>
      </c>
      <c r="D34" s="97">
        <v>3500</v>
      </c>
      <c r="E34" s="110">
        <v>3675</v>
      </c>
      <c r="H34" s="4">
        <f t="shared" si="1"/>
        <v>3675</v>
      </c>
      <c r="I34" s="121" t="s">
        <v>54</v>
      </c>
    </row>
    <row r="35" spans="1:14" x14ac:dyDescent="0.3">
      <c r="A35">
        <v>4425</v>
      </c>
      <c r="B35">
        <v>100</v>
      </c>
      <c r="C35" t="s">
        <v>55</v>
      </c>
      <c r="D35" s="97">
        <v>3400</v>
      </c>
      <c r="E35" s="110">
        <v>3570</v>
      </c>
      <c r="H35" s="4">
        <f t="shared" si="1"/>
        <v>3570</v>
      </c>
      <c r="I35" s="121" t="s">
        <v>56</v>
      </c>
    </row>
    <row r="36" spans="1:14" ht="15" thickBot="1" x14ac:dyDescent="0.35">
      <c r="A36">
        <v>6885</v>
      </c>
      <c r="B36">
        <v>100</v>
      </c>
      <c r="C36" t="s">
        <v>57</v>
      </c>
      <c r="D36" s="97">
        <v>300</v>
      </c>
      <c r="E36" s="110">
        <v>250</v>
      </c>
      <c r="H36" s="4">
        <f t="shared" si="1"/>
        <v>250</v>
      </c>
      <c r="I36" s="121" t="s">
        <v>58</v>
      </c>
    </row>
    <row r="37" spans="1:14" ht="15" thickBot="1" x14ac:dyDescent="0.35">
      <c r="C37" s="7" t="s">
        <v>11</v>
      </c>
      <c r="D37" s="96">
        <f>SUM(D10:D36)</f>
        <v>110074</v>
      </c>
      <c r="E37" s="111">
        <f t="shared" ref="E37:H37" si="2">SUM(E10:E36)</f>
        <v>102370.35</v>
      </c>
      <c r="F37" s="78"/>
      <c r="G37" s="8">
        <f t="shared" si="2"/>
        <v>11050</v>
      </c>
      <c r="H37" s="8">
        <f t="shared" si="2"/>
        <v>91320.35</v>
      </c>
      <c r="I37" s="8">
        <f>E37-D37</f>
        <v>-7703.6499999999942</v>
      </c>
      <c r="K37" s="5"/>
      <c r="N37" s="5"/>
    </row>
    <row r="38" spans="1:14" x14ac:dyDescent="0.3">
      <c r="D38" s="97"/>
      <c r="E38" s="110"/>
    </row>
    <row r="39" spans="1:14" x14ac:dyDescent="0.3">
      <c r="A39" s="3"/>
      <c r="B39" s="3"/>
      <c r="C39" s="3" t="s">
        <v>59</v>
      </c>
      <c r="D39" s="97"/>
      <c r="E39" s="110"/>
    </row>
    <row r="40" spans="1:14" x14ac:dyDescent="0.3">
      <c r="A40">
        <v>110</v>
      </c>
      <c r="C40" t="s">
        <v>60</v>
      </c>
      <c r="D40" s="97"/>
      <c r="E40" s="110"/>
    </row>
    <row r="41" spans="1:14" ht="26.4" x14ac:dyDescent="0.3">
      <c r="A41">
        <v>4055</v>
      </c>
      <c r="B41">
        <v>110</v>
      </c>
      <c r="C41" t="s">
        <v>61</v>
      </c>
      <c r="D41" s="98">
        <v>7000</v>
      </c>
      <c r="E41" s="110">
        <v>7350</v>
      </c>
      <c r="G41" s="4">
        <v>1</v>
      </c>
      <c r="H41" s="4">
        <f t="shared" ref="H41" si="3">E41-G41</f>
        <v>7349</v>
      </c>
      <c r="I41" s="123" t="s">
        <v>62</v>
      </c>
      <c r="K41" s="6" t="s">
        <v>563</v>
      </c>
    </row>
    <row r="42" spans="1:14" x14ac:dyDescent="0.3">
      <c r="D42" s="98"/>
      <c r="E42" s="110"/>
      <c r="I42" s="123"/>
    </row>
    <row r="43" spans="1:14" x14ac:dyDescent="0.3">
      <c r="D43" s="98"/>
      <c r="E43" s="110"/>
      <c r="I43" s="123"/>
    </row>
    <row r="44" spans="1:14" x14ac:dyDescent="0.3">
      <c r="A44" s="3"/>
      <c r="B44" s="3"/>
      <c r="D44" s="97"/>
      <c r="E44" s="110"/>
    </row>
    <row r="45" spans="1:14" x14ac:dyDescent="0.3">
      <c r="A45" s="3">
        <v>120</v>
      </c>
      <c r="B45" s="3"/>
      <c r="C45" s="3" t="s">
        <v>63</v>
      </c>
      <c r="D45" s="97"/>
      <c r="E45" s="110"/>
    </row>
    <row r="46" spans="1:14" x14ac:dyDescent="0.3">
      <c r="A46">
        <v>7005</v>
      </c>
      <c r="B46">
        <v>120</v>
      </c>
      <c r="C46" t="s">
        <v>64</v>
      </c>
      <c r="D46" s="98">
        <v>1000</v>
      </c>
      <c r="E46" s="110">
        <v>1050</v>
      </c>
      <c r="G46" s="4">
        <v>550</v>
      </c>
      <c r="H46" s="4">
        <f t="shared" ref="H46" si="4">E46-G46</f>
        <v>500</v>
      </c>
      <c r="I46" s="121" t="s">
        <v>65</v>
      </c>
      <c r="K46" t="s">
        <v>564</v>
      </c>
    </row>
    <row r="47" spans="1:14" x14ac:dyDescent="0.3">
      <c r="D47" s="97"/>
      <c r="E47" s="110"/>
    </row>
    <row r="48" spans="1:14" ht="66.599999999999994" x14ac:dyDescent="0.3">
      <c r="A48">
        <v>4013</v>
      </c>
      <c r="B48">
        <v>120</v>
      </c>
      <c r="C48" t="s">
        <v>66</v>
      </c>
      <c r="D48" s="97"/>
      <c r="E48" s="110">
        <v>3433.8700000000003</v>
      </c>
      <c r="G48" s="4">
        <v>3433.87</v>
      </c>
      <c r="H48" s="4">
        <f t="shared" ref="H48:H62" si="5">E48-G48</f>
        <v>0</v>
      </c>
      <c r="I48" s="126" t="s">
        <v>67</v>
      </c>
      <c r="K48" t="s">
        <v>565</v>
      </c>
    </row>
    <row r="49" spans="1:14" x14ac:dyDescent="0.3">
      <c r="A49">
        <v>4275</v>
      </c>
      <c r="B49">
        <v>120</v>
      </c>
      <c r="C49" t="s">
        <v>68</v>
      </c>
      <c r="D49" s="97"/>
      <c r="E49" s="110"/>
      <c r="H49" s="4">
        <f t="shared" si="5"/>
        <v>0</v>
      </c>
    </row>
    <row r="50" spans="1:14" ht="26.4" x14ac:dyDescent="0.3">
      <c r="A50">
        <v>4100</v>
      </c>
      <c r="B50">
        <v>120</v>
      </c>
      <c r="C50" t="s">
        <v>69</v>
      </c>
      <c r="D50" s="97">
        <v>500</v>
      </c>
      <c r="E50" s="110">
        <v>500</v>
      </c>
      <c r="G50" s="4">
        <v>250</v>
      </c>
      <c r="H50" s="4">
        <f t="shared" si="5"/>
        <v>250</v>
      </c>
      <c r="I50" s="127" t="s">
        <v>70</v>
      </c>
      <c r="K50" t="s">
        <v>566</v>
      </c>
    </row>
    <row r="51" spans="1:14" ht="26.4" x14ac:dyDescent="0.3">
      <c r="A51">
        <v>4110</v>
      </c>
      <c r="B51">
        <v>120</v>
      </c>
      <c r="C51" t="s">
        <v>71</v>
      </c>
      <c r="D51" s="97">
        <v>4000</v>
      </c>
      <c r="E51" s="110">
        <v>4000</v>
      </c>
      <c r="G51" s="4">
        <v>2000</v>
      </c>
      <c r="H51" s="4">
        <f t="shared" si="5"/>
        <v>2000</v>
      </c>
      <c r="I51" s="123" t="s">
        <v>72</v>
      </c>
    </row>
    <row r="52" spans="1:14" x14ac:dyDescent="0.3">
      <c r="A52">
        <v>4115</v>
      </c>
      <c r="B52">
        <v>120</v>
      </c>
      <c r="C52" t="s">
        <v>73</v>
      </c>
      <c r="D52" s="97">
        <v>500</v>
      </c>
      <c r="E52" s="110">
        <v>525</v>
      </c>
      <c r="G52" s="4">
        <v>125</v>
      </c>
      <c r="H52" s="4">
        <f t="shared" si="5"/>
        <v>400</v>
      </c>
      <c r="I52" s="121" t="s">
        <v>74</v>
      </c>
      <c r="K52" t="s">
        <v>567</v>
      </c>
    </row>
    <row r="53" spans="1:14" x14ac:dyDescent="0.3">
      <c r="A53">
        <v>4120</v>
      </c>
      <c r="B53">
        <v>120</v>
      </c>
      <c r="C53" t="s">
        <v>75</v>
      </c>
      <c r="D53" s="97">
        <v>400</v>
      </c>
      <c r="E53" s="110">
        <v>420</v>
      </c>
      <c r="G53" s="4">
        <v>100</v>
      </c>
      <c r="H53" s="4">
        <f t="shared" si="5"/>
        <v>320</v>
      </c>
      <c r="I53" s="121" t="s">
        <v>76</v>
      </c>
      <c r="K53" t="s">
        <v>568</v>
      </c>
    </row>
    <row r="54" spans="1:14" x14ac:dyDescent="0.3">
      <c r="A54">
        <v>4125</v>
      </c>
      <c r="B54">
        <v>120</v>
      </c>
      <c r="C54" t="s">
        <v>77</v>
      </c>
      <c r="D54" s="97">
        <v>4000</v>
      </c>
      <c r="E54" s="110">
        <v>4000</v>
      </c>
      <c r="G54" s="4">
        <v>2000</v>
      </c>
      <c r="H54" s="4">
        <f t="shared" si="5"/>
        <v>2000</v>
      </c>
      <c r="I54" s="121" t="s">
        <v>78</v>
      </c>
    </row>
    <row r="55" spans="1:14" ht="26.4" x14ac:dyDescent="0.3">
      <c r="A55">
        <v>4130</v>
      </c>
      <c r="B55">
        <v>120</v>
      </c>
      <c r="C55" t="s">
        <v>79</v>
      </c>
      <c r="D55" s="97">
        <v>3000</v>
      </c>
      <c r="E55" s="110">
        <v>3000</v>
      </c>
      <c r="G55" s="4">
        <v>1000</v>
      </c>
      <c r="H55" s="4">
        <f t="shared" si="5"/>
        <v>2000</v>
      </c>
      <c r="I55" s="127" t="s">
        <v>80</v>
      </c>
      <c r="K55" t="s">
        <v>569</v>
      </c>
    </row>
    <row r="56" spans="1:14" x14ac:dyDescent="0.3">
      <c r="A56" s="12">
        <v>4312</v>
      </c>
      <c r="B56">
        <v>120</v>
      </c>
      <c r="C56" t="s">
        <v>81</v>
      </c>
      <c r="D56" s="97">
        <v>500</v>
      </c>
      <c r="E56" s="110">
        <v>500</v>
      </c>
      <c r="G56" s="4">
        <v>250</v>
      </c>
      <c r="H56" s="4">
        <f t="shared" si="5"/>
        <v>250</v>
      </c>
      <c r="I56" s="121" t="s">
        <v>82</v>
      </c>
      <c r="K56" t="s">
        <v>570</v>
      </c>
    </row>
    <row r="57" spans="1:14" x14ac:dyDescent="0.3">
      <c r="A57">
        <v>4200</v>
      </c>
      <c r="B57">
        <v>120</v>
      </c>
      <c r="C57" t="s">
        <v>83</v>
      </c>
      <c r="D57" s="97">
        <v>0</v>
      </c>
      <c r="E57" s="110">
        <v>0</v>
      </c>
      <c r="H57" s="4">
        <f t="shared" si="5"/>
        <v>0</v>
      </c>
    </row>
    <row r="58" spans="1:14" x14ac:dyDescent="0.3">
      <c r="A58">
        <v>4385</v>
      </c>
      <c r="B58">
        <v>120</v>
      </c>
      <c r="C58" t="s">
        <v>49</v>
      </c>
      <c r="D58" s="97"/>
      <c r="E58" s="110">
        <v>0</v>
      </c>
      <c r="H58" s="4">
        <f t="shared" si="5"/>
        <v>0</v>
      </c>
    </row>
    <row r="59" spans="1:14" x14ac:dyDescent="0.3">
      <c r="A59">
        <v>4386</v>
      </c>
      <c r="B59">
        <v>120</v>
      </c>
      <c r="C59" t="s">
        <v>84</v>
      </c>
      <c r="D59" s="97">
        <v>250</v>
      </c>
      <c r="E59" s="110">
        <v>262.5</v>
      </c>
      <c r="G59" s="4">
        <v>262.5</v>
      </c>
      <c r="H59" s="4">
        <f t="shared" si="5"/>
        <v>0</v>
      </c>
      <c r="I59" s="121" t="s">
        <v>85</v>
      </c>
    </row>
    <row r="60" spans="1:14" x14ac:dyDescent="0.3">
      <c r="A60">
        <v>4390</v>
      </c>
      <c r="B60">
        <v>120</v>
      </c>
      <c r="C60" t="s">
        <v>51</v>
      </c>
      <c r="D60" s="97">
        <v>0</v>
      </c>
      <c r="E60" s="110">
        <v>0</v>
      </c>
      <c r="H60" s="4">
        <f t="shared" si="5"/>
        <v>0</v>
      </c>
    </row>
    <row r="61" spans="1:14" x14ac:dyDescent="0.3">
      <c r="A61">
        <v>4510</v>
      </c>
      <c r="B61">
        <v>120</v>
      </c>
      <c r="C61" t="s">
        <v>86</v>
      </c>
      <c r="D61" s="97">
        <v>500</v>
      </c>
      <c r="E61" s="110">
        <v>500</v>
      </c>
      <c r="G61" s="4">
        <v>300</v>
      </c>
      <c r="H61" s="4">
        <f t="shared" si="5"/>
        <v>200</v>
      </c>
      <c r="I61" s="121" t="s">
        <v>87</v>
      </c>
      <c r="K61" t="s">
        <v>571</v>
      </c>
    </row>
    <row r="62" spans="1:14" ht="15" thickBot="1" x14ac:dyDescent="0.35">
      <c r="A62">
        <v>6885</v>
      </c>
      <c r="B62">
        <v>120</v>
      </c>
      <c r="C62" t="s">
        <v>57</v>
      </c>
      <c r="D62" s="97">
        <v>500</v>
      </c>
      <c r="E62" s="110">
        <v>500</v>
      </c>
      <c r="G62" s="4">
        <v>250</v>
      </c>
      <c r="H62" s="4">
        <f t="shared" si="5"/>
        <v>250</v>
      </c>
      <c r="I62" s="121" t="s">
        <v>58</v>
      </c>
      <c r="K62" t="s">
        <v>572</v>
      </c>
    </row>
    <row r="63" spans="1:14" ht="15" thickBot="1" x14ac:dyDescent="0.35">
      <c r="C63" s="7" t="s">
        <v>11</v>
      </c>
      <c r="D63" s="99">
        <f>SUM(D48:D62)</f>
        <v>14150</v>
      </c>
      <c r="E63" s="112">
        <f t="shared" ref="E63:H63" si="6">SUM(E48:E62)</f>
        <v>17641.370000000003</v>
      </c>
      <c r="F63" s="79"/>
      <c r="G63" s="69">
        <f t="shared" si="6"/>
        <v>9971.369999999999</v>
      </c>
      <c r="H63" s="69">
        <f t="shared" si="6"/>
        <v>7670</v>
      </c>
      <c r="I63" s="8">
        <f>E63-D63</f>
        <v>3491.3700000000026</v>
      </c>
      <c r="K63" s="5"/>
      <c r="N63" s="5"/>
    </row>
    <row r="64" spans="1:14" x14ac:dyDescent="0.3">
      <c r="D64" s="97"/>
      <c r="E64" s="110"/>
    </row>
    <row r="65" spans="1:14" x14ac:dyDescent="0.3">
      <c r="A65" s="3">
        <v>123</v>
      </c>
      <c r="B65" s="3"/>
      <c r="C65" s="3" t="s">
        <v>88</v>
      </c>
      <c r="D65" s="97"/>
      <c r="E65" s="110"/>
    </row>
    <row r="66" spans="1:14" x14ac:dyDescent="0.3">
      <c r="A66">
        <v>4030</v>
      </c>
      <c r="B66">
        <v>123</v>
      </c>
      <c r="C66" t="s">
        <v>12</v>
      </c>
      <c r="D66" s="97"/>
      <c r="E66" s="110"/>
      <c r="H66" s="4">
        <f t="shared" ref="H66:H75" si="7">E66-G66</f>
        <v>0</v>
      </c>
      <c r="I66" s="121" t="s">
        <v>89</v>
      </c>
    </row>
    <row r="67" spans="1:14" x14ac:dyDescent="0.3">
      <c r="A67">
        <v>4135</v>
      </c>
      <c r="B67">
        <v>123</v>
      </c>
      <c r="C67" t="s">
        <v>90</v>
      </c>
      <c r="D67" s="97">
        <v>4000</v>
      </c>
      <c r="E67" s="110">
        <v>3000</v>
      </c>
      <c r="G67" s="4">
        <v>3000</v>
      </c>
      <c r="H67" s="4">
        <f t="shared" si="7"/>
        <v>0</v>
      </c>
      <c r="I67" s="121" t="s">
        <v>91</v>
      </c>
      <c r="K67" t="s">
        <v>573</v>
      </c>
    </row>
    <row r="68" spans="1:14" x14ac:dyDescent="0.3">
      <c r="A68">
        <v>4140</v>
      </c>
      <c r="B68">
        <v>123</v>
      </c>
      <c r="C68" t="s">
        <v>92</v>
      </c>
      <c r="D68" s="97">
        <v>5000</v>
      </c>
      <c r="E68" s="110">
        <v>5250</v>
      </c>
      <c r="G68" s="4">
        <v>5250</v>
      </c>
      <c r="H68" s="4">
        <f t="shared" si="7"/>
        <v>0</v>
      </c>
      <c r="I68" s="127" t="s">
        <v>93</v>
      </c>
      <c r="K68" t="s">
        <v>574</v>
      </c>
    </row>
    <row r="69" spans="1:14" x14ac:dyDescent="0.3">
      <c r="A69">
        <v>4150</v>
      </c>
      <c r="B69">
        <v>123</v>
      </c>
      <c r="C69" t="s">
        <v>94</v>
      </c>
      <c r="D69" s="97">
        <v>12000</v>
      </c>
      <c r="E69" s="110">
        <v>12000</v>
      </c>
      <c r="G69" s="4">
        <v>6000</v>
      </c>
      <c r="H69" s="4">
        <f t="shared" si="7"/>
        <v>6000</v>
      </c>
      <c r="I69" s="123" t="s">
        <v>95</v>
      </c>
      <c r="K69" t="s">
        <v>575</v>
      </c>
    </row>
    <row r="70" spans="1:14" x14ac:dyDescent="0.3">
      <c r="A70">
        <v>4325</v>
      </c>
      <c r="B70">
        <v>123</v>
      </c>
      <c r="C70" t="s">
        <v>96</v>
      </c>
      <c r="D70" s="97">
        <v>0</v>
      </c>
      <c r="E70" s="110">
        <v>0</v>
      </c>
      <c r="H70" s="4">
        <f t="shared" si="7"/>
        <v>0</v>
      </c>
    </row>
    <row r="71" spans="1:14" x14ac:dyDescent="0.3">
      <c r="A71">
        <v>4360</v>
      </c>
      <c r="B71">
        <v>123</v>
      </c>
      <c r="C71" t="s">
        <v>37</v>
      </c>
      <c r="D71" s="97"/>
      <c r="E71" s="110">
        <v>0</v>
      </c>
      <c r="H71" s="4">
        <f t="shared" si="7"/>
        <v>0</v>
      </c>
      <c r="I71" s="121" t="s">
        <v>37</v>
      </c>
    </row>
    <row r="72" spans="1:14" ht="39.6" x14ac:dyDescent="0.3">
      <c r="A72">
        <v>4365</v>
      </c>
      <c r="B72">
        <v>123</v>
      </c>
      <c r="C72" t="s">
        <v>97</v>
      </c>
      <c r="D72" s="97">
        <v>20000</v>
      </c>
      <c r="E72" s="110">
        <v>15000</v>
      </c>
      <c r="G72" s="4">
        <v>4000</v>
      </c>
      <c r="H72" s="4">
        <f t="shared" si="7"/>
        <v>11000</v>
      </c>
      <c r="I72" s="123" t="s">
        <v>98</v>
      </c>
      <c r="K72" t="s">
        <v>576</v>
      </c>
    </row>
    <row r="73" spans="1:14" x14ac:dyDescent="0.3">
      <c r="A73">
        <v>4367</v>
      </c>
      <c r="B73">
        <v>123</v>
      </c>
      <c r="C73" t="s">
        <v>41</v>
      </c>
      <c r="D73" s="97">
        <v>3420</v>
      </c>
      <c r="E73" s="110">
        <v>3591</v>
      </c>
      <c r="H73" s="4">
        <f t="shared" si="7"/>
        <v>3591</v>
      </c>
      <c r="I73" s="123" t="s">
        <v>99</v>
      </c>
      <c r="J73">
        <v>0</v>
      </c>
      <c r="K73" t="s">
        <v>577</v>
      </c>
    </row>
    <row r="74" spans="1:14" x14ac:dyDescent="0.3">
      <c r="A74">
        <v>4368</v>
      </c>
      <c r="B74">
        <v>123</v>
      </c>
      <c r="C74" t="s">
        <v>100</v>
      </c>
      <c r="D74" s="97">
        <v>3500</v>
      </c>
      <c r="E74" s="110">
        <v>3675</v>
      </c>
      <c r="G74" s="4">
        <v>2675</v>
      </c>
      <c r="H74" s="4">
        <f t="shared" si="7"/>
        <v>1000</v>
      </c>
      <c r="I74" s="123" t="s">
        <v>101</v>
      </c>
      <c r="K74" t="s">
        <v>578</v>
      </c>
    </row>
    <row r="75" spans="1:14" ht="15" thickBot="1" x14ac:dyDescent="0.35">
      <c r="A75">
        <v>4385</v>
      </c>
      <c r="B75">
        <v>123</v>
      </c>
      <c r="C75" t="s">
        <v>49</v>
      </c>
      <c r="D75" s="97"/>
      <c r="E75" s="110"/>
      <c r="H75" s="4">
        <f t="shared" si="7"/>
        <v>0</v>
      </c>
      <c r="I75" s="123"/>
    </row>
    <row r="76" spans="1:14" ht="15" thickBot="1" x14ac:dyDescent="0.35">
      <c r="C76" s="7" t="s">
        <v>11</v>
      </c>
      <c r="D76" s="96">
        <f>SUM(D66:D75)</f>
        <v>47920</v>
      </c>
      <c r="E76" s="111">
        <f t="shared" ref="E76:H76" si="8">SUM(E66:E75)</f>
        <v>42516</v>
      </c>
      <c r="F76" s="78"/>
      <c r="G76" s="8">
        <f t="shared" si="8"/>
        <v>20925</v>
      </c>
      <c r="H76" s="8">
        <f t="shared" si="8"/>
        <v>21591</v>
      </c>
      <c r="I76" s="8">
        <f>E76-D76</f>
        <v>-5404</v>
      </c>
      <c r="K76" s="5"/>
      <c r="N76" s="5"/>
    </row>
    <row r="77" spans="1:14" x14ac:dyDescent="0.3">
      <c r="D77" s="97"/>
      <c r="E77" s="110"/>
    </row>
    <row r="78" spans="1:14" hidden="1" x14ac:dyDescent="0.3">
      <c r="A78">
        <v>400</v>
      </c>
      <c r="C78" t="s">
        <v>102</v>
      </c>
      <c r="D78" s="97">
        <v>0</v>
      </c>
      <c r="E78" s="110"/>
    </row>
    <row r="79" spans="1:14" hidden="1" x14ac:dyDescent="0.3">
      <c r="A79">
        <v>4450</v>
      </c>
      <c r="C79" t="s">
        <v>103</v>
      </c>
      <c r="D79" s="97">
        <v>0</v>
      </c>
      <c r="E79" s="110"/>
    </row>
    <row r="80" spans="1:14" x14ac:dyDescent="0.3">
      <c r="A80" s="3">
        <v>140</v>
      </c>
      <c r="B80" s="3"/>
      <c r="C80" s="3" t="s">
        <v>104</v>
      </c>
      <c r="D80" s="97"/>
      <c r="E80" s="110"/>
    </row>
    <row r="81" spans="1:14" ht="27" x14ac:dyDescent="0.3">
      <c r="A81">
        <v>1090</v>
      </c>
      <c r="B81">
        <v>140</v>
      </c>
      <c r="C81" t="s">
        <v>105</v>
      </c>
      <c r="D81" s="98">
        <v>1424.9999999999998</v>
      </c>
      <c r="E81" s="113">
        <v>35000</v>
      </c>
      <c r="F81" s="80"/>
      <c r="H81" s="4">
        <f t="shared" ref="H81" si="9">E81-G81</f>
        <v>35000</v>
      </c>
      <c r="I81" s="121" t="s">
        <v>106</v>
      </c>
    </row>
    <row r="82" spans="1:14" x14ac:dyDescent="0.3">
      <c r="D82" s="97"/>
      <c r="E82" s="110"/>
    </row>
    <row r="83" spans="1:14" x14ac:dyDescent="0.3">
      <c r="D83" s="97"/>
      <c r="E83" s="110"/>
    </row>
    <row r="84" spans="1:14" x14ac:dyDescent="0.3">
      <c r="A84" s="3">
        <v>405</v>
      </c>
      <c r="B84" s="3"/>
      <c r="C84" s="3" t="s">
        <v>107</v>
      </c>
      <c r="D84" s="97"/>
      <c r="E84" s="110"/>
    </row>
    <row r="85" spans="1:14" x14ac:dyDescent="0.3">
      <c r="A85">
        <v>1155</v>
      </c>
      <c r="B85">
        <v>405</v>
      </c>
      <c r="C85" t="s">
        <v>10</v>
      </c>
      <c r="D85" s="97">
        <v>0</v>
      </c>
      <c r="E85" s="110">
        <v>0</v>
      </c>
      <c r="H85" s="4">
        <f t="shared" ref="H85:H86" si="10">E85-G85</f>
        <v>0</v>
      </c>
    </row>
    <row r="86" spans="1:14" ht="15" thickBot="1" x14ac:dyDescent="0.35">
      <c r="A86">
        <v>1165</v>
      </c>
      <c r="B86">
        <v>405</v>
      </c>
      <c r="C86" t="s">
        <v>108</v>
      </c>
      <c r="D86" s="97">
        <v>1424.9999999999998</v>
      </c>
      <c r="E86" s="110">
        <v>860</v>
      </c>
      <c r="H86" s="4">
        <f t="shared" si="10"/>
        <v>860</v>
      </c>
      <c r="I86" s="121" t="s">
        <v>109</v>
      </c>
    </row>
    <row r="87" spans="1:14" ht="15" thickBot="1" x14ac:dyDescent="0.35">
      <c r="C87" s="7" t="s">
        <v>11</v>
      </c>
      <c r="D87" s="100">
        <f>SUM(D85:D86)</f>
        <v>1424.9999999999998</v>
      </c>
      <c r="E87" s="114">
        <f t="shared" ref="E87:H87" si="11">SUM(E85:E86)</f>
        <v>860</v>
      </c>
      <c r="F87" s="81">
        <f t="shared" si="11"/>
        <v>0</v>
      </c>
      <c r="G87" s="89">
        <f t="shared" si="11"/>
        <v>0</v>
      </c>
      <c r="H87" s="89">
        <f t="shared" si="11"/>
        <v>860</v>
      </c>
      <c r="I87" s="8">
        <f>E87-D87</f>
        <v>-564.99999999999977</v>
      </c>
      <c r="K87" s="5"/>
    </row>
    <row r="88" spans="1:14" x14ac:dyDescent="0.3">
      <c r="D88" s="97"/>
      <c r="E88" s="110"/>
    </row>
    <row r="89" spans="1:14" x14ac:dyDescent="0.3">
      <c r="A89">
        <v>4295</v>
      </c>
      <c r="B89">
        <v>405</v>
      </c>
      <c r="C89" t="s">
        <v>110</v>
      </c>
      <c r="D89" s="97">
        <v>1600</v>
      </c>
      <c r="E89" s="110">
        <v>1600</v>
      </c>
      <c r="G89" s="4">
        <v>1600</v>
      </c>
      <c r="H89" s="4">
        <f t="shared" ref="H89" si="12">E89-G89</f>
        <v>0</v>
      </c>
      <c r="I89" s="121" t="s">
        <v>111</v>
      </c>
      <c r="K89" t="s">
        <v>579</v>
      </c>
    </row>
    <row r="90" spans="1:14" x14ac:dyDescent="0.3">
      <c r="A90">
        <v>4315</v>
      </c>
      <c r="B90">
        <v>405</v>
      </c>
      <c r="C90" t="s">
        <v>112</v>
      </c>
      <c r="D90" s="97">
        <v>0</v>
      </c>
      <c r="E90" s="110">
        <v>0</v>
      </c>
      <c r="I90" s="121" t="s">
        <v>113</v>
      </c>
    </row>
    <row r="91" spans="1:14" x14ac:dyDescent="0.3">
      <c r="A91">
        <v>4350</v>
      </c>
      <c r="B91">
        <v>405</v>
      </c>
      <c r="C91" t="s">
        <v>114</v>
      </c>
      <c r="D91" s="97"/>
      <c r="E91" s="110">
        <v>0</v>
      </c>
      <c r="I91" s="121" t="s">
        <v>115</v>
      </c>
    </row>
    <row r="92" spans="1:14" ht="15" thickBot="1" x14ac:dyDescent="0.35">
      <c r="A92">
        <v>6885</v>
      </c>
      <c r="B92">
        <v>405</v>
      </c>
      <c r="C92" t="s">
        <v>57</v>
      </c>
      <c r="D92" s="97">
        <v>1000</v>
      </c>
      <c r="E92" s="110">
        <v>1000</v>
      </c>
      <c r="G92" s="4">
        <v>500</v>
      </c>
      <c r="I92" s="121" t="s">
        <v>58</v>
      </c>
      <c r="K92" t="s">
        <v>580</v>
      </c>
    </row>
    <row r="93" spans="1:14" ht="15" thickBot="1" x14ac:dyDescent="0.35">
      <c r="C93" s="7" t="s">
        <v>11</v>
      </c>
      <c r="D93" s="100">
        <f>SUM(D89:D92)</f>
        <v>2600</v>
      </c>
      <c r="E93" s="114">
        <f t="shared" ref="E93:H93" si="13">SUM(E89:E92)</f>
        <v>2600</v>
      </c>
      <c r="F93" s="81">
        <f t="shared" si="13"/>
        <v>0</v>
      </c>
      <c r="G93" s="89">
        <f t="shared" si="13"/>
        <v>2100</v>
      </c>
      <c r="H93" s="89">
        <f t="shared" si="13"/>
        <v>0</v>
      </c>
      <c r="I93" s="8">
        <f>E93-D93</f>
        <v>0</v>
      </c>
      <c r="K93" s="5"/>
      <c r="N93" s="5"/>
    </row>
    <row r="94" spans="1:14" x14ac:dyDescent="0.3">
      <c r="D94" s="97"/>
      <c r="E94" s="110"/>
    </row>
    <row r="95" spans="1:14" x14ac:dyDescent="0.3">
      <c r="A95" s="3">
        <v>410</v>
      </c>
      <c r="B95" s="3"/>
      <c r="C95" s="3" t="s">
        <v>116</v>
      </c>
      <c r="D95" s="97"/>
      <c r="E95" s="110"/>
    </row>
    <row r="96" spans="1:14" ht="27" x14ac:dyDescent="0.3">
      <c r="A96">
        <v>4315</v>
      </c>
      <c r="B96">
        <v>410</v>
      </c>
      <c r="C96" t="s">
        <v>117</v>
      </c>
      <c r="D96" s="97">
        <v>8000</v>
      </c>
      <c r="E96" s="110">
        <v>8000</v>
      </c>
      <c r="H96" s="4">
        <f t="shared" ref="H96:H100" si="14">E96-G96</f>
        <v>8000</v>
      </c>
      <c r="I96" s="121" t="s">
        <v>118</v>
      </c>
    </row>
    <row r="97" spans="1:14" x14ac:dyDescent="0.3">
      <c r="A97">
        <v>4485</v>
      </c>
      <c r="B97">
        <v>410</v>
      </c>
      <c r="C97" t="s">
        <v>119</v>
      </c>
      <c r="D97" s="97">
        <v>12500</v>
      </c>
      <c r="E97" s="110">
        <v>12500</v>
      </c>
      <c r="G97" s="4">
        <v>6000</v>
      </c>
      <c r="H97" s="4">
        <f t="shared" si="14"/>
        <v>6500</v>
      </c>
      <c r="I97" s="121" t="s">
        <v>120</v>
      </c>
      <c r="K97" t="s">
        <v>580</v>
      </c>
    </row>
    <row r="98" spans="1:14" x14ac:dyDescent="0.3">
      <c r="A98">
        <v>4905</v>
      </c>
      <c r="B98">
        <v>410</v>
      </c>
      <c r="C98" t="s">
        <v>121</v>
      </c>
      <c r="D98" s="97">
        <v>2000</v>
      </c>
      <c r="E98" s="110">
        <v>2000</v>
      </c>
      <c r="G98" s="4">
        <v>1500</v>
      </c>
      <c r="H98" s="4">
        <f t="shared" si="14"/>
        <v>500</v>
      </c>
      <c r="I98" s="121" t="s">
        <v>122</v>
      </c>
    </row>
    <row r="99" spans="1:14" x14ac:dyDescent="0.3">
      <c r="A99">
        <v>4910</v>
      </c>
      <c r="B99">
        <v>410</v>
      </c>
      <c r="C99" t="s">
        <v>123</v>
      </c>
      <c r="D99" s="97">
        <v>1999.9999999999995</v>
      </c>
      <c r="E99" s="110">
        <v>2000</v>
      </c>
      <c r="G99" s="4">
        <v>1500</v>
      </c>
      <c r="H99" s="4">
        <f t="shared" si="14"/>
        <v>500</v>
      </c>
      <c r="I99" s="121" t="s">
        <v>124</v>
      </c>
    </row>
    <row r="100" spans="1:14" ht="15" thickBot="1" x14ac:dyDescent="0.35">
      <c r="A100">
        <v>4915</v>
      </c>
      <c r="B100">
        <v>410</v>
      </c>
      <c r="C100" t="s">
        <v>125</v>
      </c>
      <c r="D100" s="97">
        <v>3000</v>
      </c>
      <c r="E100" s="110">
        <v>3000</v>
      </c>
      <c r="G100" s="4">
        <v>3000</v>
      </c>
      <c r="H100" s="4">
        <f t="shared" si="14"/>
        <v>0</v>
      </c>
      <c r="I100" s="121" t="s">
        <v>126</v>
      </c>
    </row>
    <row r="101" spans="1:14" ht="15" thickBot="1" x14ac:dyDescent="0.35">
      <c r="C101" s="7" t="s">
        <v>11</v>
      </c>
      <c r="D101" s="96">
        <f>SUM(D96:D100)</f>
        <v>27500</v>
      </c>
      <c r="E101" s="111">
        <f t="shared" ref="E101:H101" si="15">SUM(E96:E100)</f>
        <v>27500</v>
      </c>
      <c r="F101" s="78">
        <f t="shared" si="15"/>
        <v>0</v>
      </c>
      <c r="G101" s="8">
        <f t="shared" si="15"/>
        <v>12000</v>
      </c>
      <c r="H101" s="8">
        <f t="shared" si="15"/>
        <v>15500</v>
      </c>
      <c r="I101" s="8">
        <f>E101-D101</f>
        <v>0</v>
      </c>
      <c r="K101" s="5"/>
      <c r="N101" s="5"/>
    </row>
    <row r="102" spans="1:14" x14ac:dyDescent="0.3">
      <c r="D102" s="97"/>
      <c r="E102" s="110"/>
    </row>
    <row r="103" spans="1:14" x14ac:dyDescent="0.3">
      <c r="A103" s="3">
        <v>420</v>
      </c>
      <c r="B103" s="3"/>
      <c r="C103" s="3" t="s">
        <v>127</v>
      </c>
      <c r="D103" s="97"/>
      <c r="E103" s="110"/>
    </row>
    <row r="104" spans="1:14" ht="27" x14ac:dyDescent="0.3">
      <c r="A104">
        <v>4495</v>
      </c>
      <c r="B104">
        <v>420</v>
      </c>
      <c r="C104" t="s">
        <v>128</v>
      </c>
      <c r="D104" s="101">
        <v>79090.679999999993</v>
      </c>
      <c r="E104" s="110">
        <v>79100</v>
      </c>
      <c r="H104" s="4">
        <f t="shared" ref="H104:H167" si="16">E104-G104</f>
        <v>79100</v>
      </c>
      <c r="I104" s="121" t="s">
        <v>129</v>
      </c>
      <c r="K104" t="s">
        <v>619</v>
      </c>
    </row>
    <row r="105" spans="1:14" x14ac:dyDescent="0.3">
      <c r="D105" s="97"/>
      <c r="E105" s="110"/>
      <c r="H105" s="4">
        <f t="shared" si="16"/>
        <v>0</v>
      </c>
    </row>
    <row r="106" spans="1:14" x14ac:dyDescent="0.3">
      <c r="A106" s="3">
        <v>430</v>
      </c>
      <c r="B106" s="3"/>
      <c r="C106" s="3" t="s">
        <v>130</v>
      </c>
      <c r="D106" s="97"/>
      <c r="E106" s="110"/>
      <c r="H106" s="4">
        <f t="shared" si="16"/>
        <v>0</v>
      </c>
    </row>
    <row r="107" spans="1:14" x14ac:dyDescent="0.3">
      <c r="A107">
        <v>4315</v>
      </c>
      <c r="B107">
        <v>430</v>
      </c>
      <c r="C107" t="s">
        <v>112</v>
      </c>
      <c r="D107" s="97">
        <v>5000</v>
      </c>
      <c r="E107" s="110">
        <v>5000</v>
      </c>
      <c r="G107" s="4">
        <v>3000</v>
      </c>
      <c r="H107" s="4">
        <f t="shared" si="16"/>
        <v>2000</v>
      </c>
      <c r="I107" s="121" t="s">
        <v>131</v>
      </c>
      <c r="K107" t="s">
        <v>582</v>
      </c>
    </row>
    <row r="108" spans="1:14" x14ac:dyDescent="0.3">
      <c r="A108">
        <v>4380</v>
      </c>
      <c r="B108">
        <v>430</v>
      </c>
      <c r="C108" t="s">
        <v>132</v>
      </c>
      <c r="D108" s="97">
        <v>968.99999999999989</v>
      </c>
      <c r="E108" s="110">
        <v>600</v>
      </c>
      <c r="G108" s="4">
        <v>600</v>
      </c>
      <c r="H108" s="4">
        <f t="shared" si="16"/>
        <v>0</v>
      </c>
      <c r="K108" t="s">
        <v>581</v>
      </c>
    </row>
    <row r="109" spans="1:14" ht="15" thickBot="1" x14ac:dyDescent="0.35">
      <c r="A109">
        <v>6885</v>
      </c>
      <c r="B109">
        <v>430</v>
      </c>
      <c r="C109" t="s">
        <v>57</v>
      </c>
      <c r="D109" s="97">
        <v>285</v>
      </c>
      <c r="E109" s="110">
        <v>250</v>
      </c>
      <c r="G109" s="4">
        <v>250</v>
      </c>
      <c r="H109" s="4">
        <f t="shared" si="16"/>
        <v>0</v>
      </c>
      <c r="I109" s="121" t="s">
        <v>58</v>
      </c>
    </row>
    <row r="110" spans="1:14" ht="15" thickBot="1" x14ac:dyDescent="0.35">
      <c r="C110" s="7" t="s">
        <v>11</v>
      </c>
      <c r="D110" s="99">
        <f>SUM(D107:D109)</f>
        <v>6254</v>
      </c>
      <c r="E110" s="112">
        <f t="shared" ref="E110:H110" si="17">SUM(E107:E109)</f>
        <v>5850</v>
      </c>
      <c r="F110" s="79">
        <f t="shared" si="17"/>
        <v>0</v>
      </c>
      <c r="G110" s="69">
        <f t="shared" si="17"/>
        <v>3850</v>
      </c>
      <c r="H110" s="69">
        <f t="shared" si="17"/>
        <v>2000</v>
      </c>
      <c r="I110" s="8">
        <f>E110-D110</f>
        <v>-404</v>
      </c>
      <c r="N110" s="5"/>
    </row>
    <row r="111" spans="1:14" x14ac:dyDescent="0.3">
      <c r="D111" s="97"/>
      <c r="E111" s="110"/>
      <c r="H111" s="4">
        <f t="shared" si="16"/>
        <v>0</v>
      </c>
    </row>
    <row r="112" spans="1:14" x14ac:dyDescent="0.3">
      <c r="A112" s="3">
        <v>505</v>
      </c>
      <c r="B112" s="3"/>
      <c r="C112" s="3" t="s">
        <v>133</v>
      </c>
      <c r="D112" s="97"/>
      <c r="E112" s="110"/>
      <c r="H112" s="4">
        <f t="shared" si="16"/>
        <v>0</v>
      </c>
    </row>
    <row r="113" spans="1:11" x14ac:dyDescent="0.3">
      <c r="A113">
        <v>1135</v>
      </c>
      <c r="B113">
        <v>505</v>
      </c>
      <c r="C113" t="s">
        <v>134</v>
      </c>
      <c r="D113" s="97"/>
      <c r="E113" s="110"/>
      <c r="H113" s="4">
        <f t="shared" si="16"/>
        <v>0</v>
      </c>
      <c r="I113" s="121" t="s">
        <v>135</v>
      </c>
    </row>
    <row r="114" spans="1:11" x14ac:dyDescent="0.3">
      <c r="D114" s="97"/>
      <c r="E114" s="110"/>
      <c r="H114" s="4">
        <f t="shared" si="16"/>
        <v>0</v>
      </c>
    </row>
    <row r="115" spans="1:11" x14ac:dyDescent="0.3">
      <c r="C115" s="3"/>
      <c r="D115" s="97"/>
      <c r="E115" s="110"/>
      <c r="H115" s="4">
        <f t="shared" si="16"/>
        <v>0</v>
      </c>
    </row>
    <row r="116" spans="1:11" x14ac:dyDescent="0.3">
      <c r="A116" s="3">
        <v>500</v>
      </c>
      <c r="B116" s="3"/>
      <c r="C116" s="3" t="s">
        <v>136</v>
      </c>
      <c r="D116" s="97"/>
      <c r="E116" s="110"/>
      <c r="H116" s="4">
        <f t="shared" si="16"/>
        <v>0</v>
      </c>
    </row>
    <row r="117" spans="1:11" hidden="1" x14ac:dyDescent="0.3">
      <c r="A117">
        <v>4290</v>
      </c>
      <c r="B117">
        <v>500</v>
      </c>
      <c r="C117" t="s">
        <v>29</v>
      </c>
      <c r="D117" s="97"/>
      <c r="E117" s="110"/>
      <c r="H117" s="4">
        <f t="shared" si="16"/>
        <v>0</v>
      </c>
    </row>
    <row r="118" spans="1:11" hidden="1" x14ac:dyDescent="0.3">
      <c r="D118" s="97"/>
      <c r="E118" s="110"/>
      <c r="H118" s="4">
        <f t="shared" si="16"/>
        <v>0</v>
      </c>
    </row>
    <row r="119" spans="1:11" hidden="1" x14ac:dyDescent="0.3">
      <c r="A119" s="3">
        <v>507</v>
      </c>
      <c r="B119" s="3"/>
      <c r="C119" s="3" t="s">
        <v>137</v>
      </c>
      <c r="D119" s="97"/>
      <c r="E119" s="110"/>
      <c r="H119" s="4">
        <f t="shared" si="16"/>
        <v>0</v>
      </c>
    </row>
    <row r="120" spans="1:11" hidden="1" x14ac:dyDescent="0.3">
      <c r="A120">
        <v>1170</v>
      </c>
      <c r="B120">
        <v>507</v>
      </c>
      <c r="D120" s="97"/>
      <c r="E120" s="110"/>
      <c r="H120" s="4">
        <f t="shared" si="16"/>
        <v>0</v>
      </c>
    </row>
    <row r="121" spans="1:11" hidden="1" x14ac:dyDescent="0.3">
      <c r="D121" s="97"/>
      <c r="E121" s="110"/>
      <c r="H121" s="4">
        <f t="shared" si="16"/>
        <v>0</v>
      </c>
    </row>
    <row r="122" spans="1:11" x14ac:dyDescent="0.3">
      <c r="A122" s="3">
        <v>510</v>
      </c>
      <c r="B122" s="3"/>
      <c r="C122" s="3" t="s">
        <v>138</v>
      </c>
      <c r="D122" s="97"/>
      <c r="E122" s="110"/>
      <c r="H122" s="4">
        <f t="shared" si="16"/>
        <v>0</v>
      </c>
    </row>
    <row r="123" spans="1:11" x14ac:dyDescent="0.3">
      <c r="A123">
        <v>4255</v>
      </c>
      <c r="B123">
        <v>510</v>
      </c>
      <c r="C123" t="s">
        <v>27</v>
      </c>
      <c r="D123" s="97">
        <v>900</v>
      </c>
      <c r="E123" s="110">
        <v>900</v>
      </c>
      <c r="H123" s="4">
        <f t="shared" si="16"/>
        <v>900</v>
      </c>
      <c r="I123" s="121" t="s">
        <v>139</v>
      </c>
    </row>
    <row r="124" spans="1:11" x14ac:dyDescent="0.3">
      <c r="A124">
        <v>4265</v>
      </c>
      <c r="B124">
        <v>510</v>
      </c>
      <c r="C124" t="s">
        <v>140</v>
      </c>
      <c r="D124" s="97">
        <v>12500</v>
      </c>
      <c r="E124" s="110">
        <v>17000</v>
      </c>
      <c r="H124" s="4">
        <f t="shared" si="16"/>
        <v>17000</v>
      </c>
      <c r="I124" s="121" t="s">
        <v>141</v>
      </c>
      <c r="K124" t="s">
        <v>583</v>
      </c>
    </row>
    <row r="125" spans="1:11" x14ac:dyDescent="0.3">
      <c r="A125">
        <v>4275</v>
      </c>
      <c r="B125">
        <v>510</v>
      </c>
      <c r="C125" t="s">
        <v>142</v>
      </c>
      <c r="D125" s="97">
        <v>13500</v>
      </c>
      <c r="E125" s="110">
        <v>14175</v>
      </c>
      <c r="G125" s="4">
        <v>9175</v>
      </c>
      <c r="H125" s="4">
        <f t="shared" si="16"/>
        <v>5000</v>
      </c>
      <c r="I125" s="121" t="s">
        <v>143</v>
      </c>
      <c r="K125" t="s">
        <v>576</v>
      </c>
    </row>
    <row r="126" spans="1:11" x14ac:dyDescent="0.3">
      <c r="A126">
        <v>4285</v>
      </c>
      <c r="B126">
        <v>510</v>
      </c>
      <c r="C126" t="s">
        <v>144</v>
      </c>
      <c r="D126" s="97">
        <v>854.99999999999989</v>
      </c>
      <c r="E126" s="110">
        <v>897.74999999999989</v>
      </c>
      <c r="G126" s="4">
        <v>197.75</v>
      </c>
      <c r="H126" s="4">
        <f t="shared" si="16"/>
        <v>699.99999999999989</v>
      </c>
      <c r="I126" s="121" t="s">
        <v>145</v>
      </c>
      <c r="K126" t="s">
        <v>576</v>
      </c>
    </row>
    <row r="127" spans="1:11" ht="27" x14ac:dyDescent="0.3">
      <c r="A127">
        <v>4290</v>
      </c>
      <c r="B127">
        <v>510</v>
      </c>
      <c r="C127" t="s">
        <v>29</v>
      </c>
      <c r="D127" s="97">
        <v>6000</v>
      </c>
      <c r="E127" s="110">
        <v>7000</v>
      </c>
      <c r="H127" s="4">
        <f t="shared" si="16"/>
        <v>7000</v>
      </c>
      <c r="I127" s="121" t="s">
        <v>146</v>
      </c>
    </row>
    <row r="128" spans="1:11" x14ac:dyDescent="0.3">
      <c r="A128">
        <v>4325</v>
      </c>
      <c r="B128">
        <v>510</v>
      </c>
      <c r="C128" t="s">
        <v>96</v>
      </c>
      <c r="D128" s="97">
        <v>0</v>
      </c>
      <c r="E128" s="110">
        <v>0</v>
      </c>
      <c r="H128" s="4">
        <f t="shared" si="16"/>
        <v>0</v>
      </c>
    </row>
    <row r="129" spans="1:14" x14ac:dyDescent="0.3">
      <c r="A129">
        <v>4355</v>
      </c>
      <c r="B129">
        <v>510</v>
      </c>
      <c r="C129" t="s">
        <v>147</v>
      </c>
      <c r="D129" s="97"/>
      <c r="E129" s="110">
        <v>0</v>
      </c>
      <c r="H129" s="4">
        <f t="shared" si="16"/>
        <v>0</v>
      </c>
      <c r="I129" s="121" t="s">
        <v>148</v>
      </c>
    </row>
    <row r="130" spans="1:14" ht="27" x14ac:dyDescent="0.3">
      <c r="A130">
        <v>4370</v>
      </c>
      <c r="B130">
        <v>510</v>
      </c>
      <c r="C130" t="s">
        <v>43</v>
      </c>
      <c r="D130" s="97">
        <v>8014</v>
      </c>
      <c r="E130" s="110">
        <v>16400</v>
      </c>
      <c r="G130" s="4">
        <v>4400</v>
      </c>
      <c r="H130" s="4">
        <f t="shared" si="16"/>
        <v>12000</v>
      </c>
      <c r="I130" s="121" t="s">
        <v>149</v>
      </c>
      <c r="K130" t="s">
        <v>576</v>
      </c>
    </row>
    <row r="131" spans="1:14" ht="27" x14ac:dyDescent="0.3">
      <c r="A131">
        <v>4372</v>
      </c>
      <c r="B131">
        <v>510</v>
      </c>
      <c r="C131" t="s">
        <v>150</v>
      </c>
      <c r="D131" s="97"/>
      <c r="E131" s="110">
        <v>2084</v>
      </c>
      <c r="H131" s="4">
        <f t="shared" si="16"/>
        <v>2084</v>
      </c>
      <c r="I131" s="121" t="s">
        <v>149</v>
      </c>
    </row>
    <row r="132" spans="1:14" ht="27" x14ac:dyDescent="0.3">
      <c r="A132">
        <v>4375</v>
      </c>
      <c r="B132">
        <v>510</v>
      </c>
      <c r="C132" t="s">
        <v>48</v>
      </c>
      <c r="D132" s="97">
        <v>22799.999999999996</v>
      </c>
      <c r="E132" s="110">
        <v>24000</v>
      </c>
      <c r="H132" s="4">
        <f t="shared" si="16"/>
        <v>24000</v>
      </c>
      <c r="I132" s="121" t="s">
        <v>151</v>
      </c>
    </row>
    <row r="133" spans="1:14" x14ac:dyDescent="0.3">
      <c r="A133">
        <v>4390</v>
      </c>
      <c r="B133">
        <v>510</v>
      </c>
      <c r="C133" t="s">
        <v>51</v>
      </c>
      <c r="D133" s="97">
        <v>2500</v>
      </c>
      <c r="E133" s="110">
        <v>2625</v>
      </c>
      <c r="G133" s="4">
        <v>1625</v>
      </c>
      <c r="H133" s="4">
        <f t="shared" si="16"/>
        <v>1000</v>
      </c>
      <c r="I133" s="121" t="s">
        <v>152</v>
      </c>
      <c r="K133" t="s">
        <v>576</v>
      </c>
    </row>
    <row r="134" spans="1:14" x14ac:dyDescent="0.3">
      <c r="A134">
        <v>4395</v>
      </c>
      <c r="B134">
        <v>510</v>
      </c>
      <c r="C134" t="s">
        <v>153</v>
      </c>
      <c r="D134" s="97">
        <v>7000</v>
      </c>
      <c r="E134" s="110">
        <v>7350</v>
      </c>
      <c r="H134" s="4">
        <f t="shared" si="16"/>
        <v>7350</v>
      </c>
      <c r="I134" s="121" t="s">
        <v>154</v>
      </c>
    </row>
    <row r="135" spans="1:14" x14ac:dyDescent="0.3">
      <c r="A135">
        <v>4410</v>
      </c>
      <c r="B135">
        <v>510</v>
      </c>
      <c r="C135" t="s">
        <v>155</v>
      </c>
      <c r="D135" s="97">
        <v>2500</v>
      </c>
      <c r="E135" s="110">
        <v>2625</v>
      </c>
      <c r="H135" s="4">
        <f t="shared" si="16"/>
        <v>2625</v>
      </c>
      <c r="I135" s="121" t="s">
        <v>156</v>
      </c>
    </row>
    <row r="136" spans="1:14" x14ac:dyDescent="0.3">
      <c r="A136">
        <v>4415</v>
      </c>
      <c r="B136">
        <v>510</v>
      </c>
      <c r="C136" t="s">
        <v>53</v>
      </c>
      <c r="D136" s="97">
        <v>7500</v>
      </c>
      <c r="E136" s="110">
        <v>7500</v>
      </c>
      <c r="G136" s="4">
        <v>6500</v>
      </c>
      <c r="H136" s="4">
        <f t="shared" si="16"/>
        <v>1000</v>
      </c>
      <c r="I136" s="121" t="s">
        <v>157</v>
      </c>
      <c r="K136" t="s">
        <v>576</v>
      </c>
    </row>
    <row r="137" spans="1:14" x14ac:dyDescent="0.3">
      <c r="A137">
        <v>4425</v>
      </c>
      <c r="B137">
        <v>510</v>
      </c>
      <c r="C137" t="s">
        <v>55</v>
      </c>
      <c r="D137" s="97"/>
      <c r="E137" s="110">
        <v>0</v>
      </c>
      <c r="H137" s="4">
        <f t="shared" si="16"/>
        <v>0</v>
      </c>
    </row>
    <row r="138" spans="1:14" x14ac:dyDescent="0.3">
      <c r="A138">
        <v>4540</v>
      </c>
      <c r="B138">
        <v>510</v>
      </c>
      <c r="C138" t="s">
        <v>158</v>
      </c>
      <c r="D138" s="97">
        <v>20000</v>
      </c>
      <c r="E138" s="110">
        <v>22000</v>
      </c>
      <c r="G138" s="4">
        <v>3000</v>
      </c>
      <c r="H138" s="4">
        <f t="shared" si="16"/>
        <v>19000</v>
      </c>
      <c r="I138" s="121" t="s">
        <v>159</v>
      </c>
      <c r="K138" t="s">
        <v>576</v>
      </c>
    </row>
    <row r="139" spans="1:14" x14ac:dyDescent="0.3">
      <c r="A139">
        <v>4545</v>
      </c>
      <c r="B139">
        <v>510</v>
      </c>
      <c r="C139" t="s">
        <v>160</v>
      </c>
      <c r="D139" s="97">
        <v>1667.9999999999998</v>
      </c>
      <c r="E139" s="110">
        <v>1751.3999999999999</v>
      </c>
      <c r="H139" s="4">
        <f t="shared" si="16"/>
        <v>1751.3999999999999</v>
      </c>
      <c r="I139" s="121" t="s">
        <v>161</v>
      </c>
    </row>
    <row r="140" spans="1:14" x14ac:dyDescent="0.3">
      <c r="A140">
        <v>4580</v>
      </c>
      <c r="B140">
        <v>510</v>
      </c>
      <c r="C140" t="s">
        <v>162</v>
      </c>
      <c r="D140" s="97">
        <v>7500</v>
      </c>
      <c r="E140" s="110">
        <v>6000</v>
      </c>
      <c r="H140" s="4">
        <f t="shared" si="16"/>
        <v>6000</v>
      </c>
      <c r="I140" s="121" t="s">
        <v>163</v>
      </c>
    </row>
    <row r="141" spans="1:14" ht="15" thickBot="1" x14ac:dyDescent="0.35">
      <c r="A141">
        <v>6885</v>
      </c>
      <c r="B141">
        <v>510</v>
      </c>
      <c r="C141" t="s">
        <v>57</v>
      </c>
      <c r="D141" s="97">
        <v>150</v>
      </c>
      <c r="E141" s="110">
        <v>150</v>
      </c>
      <c r="H141" s="4">
        <f t="shared" si="16"/>
        <v>150</v>
      </c>
      <c r="I141" s="121" t="s">
        <v>58</v>
      </c>
    </row>
    <row r="142" spans="1:14" ht="15" thickBot="1" x14ac:dyDescent="0.35">
      <c r="C142" s="7" t="s">
        <v>11</v>
      </c>
      <c r="D142" s="96">
        <f>SUM(D123:D141)</f>
        <v>113387</v>
      </c>
      <c r="E142" s="111">
        <f t="shared" ref="E142:H142" si="18">SUM(E123:E141)</f>
        <v>132458.15</v>
      </c>
      <c r="F142" s="78">
        <f t="shared" si="18"/>
        <v>0</v>
      </c>
      <c r="G142" s="8">
        <f t="shared" si="18"/>
        <v>24897.75</v>
      </c>
      <c r="H142" s="8">
        <f t="shared" si="18"/>
        <v>107560.4</v>
      </c>
      <c r="I142" s="8">
        <f>E142-D142</f>
        <v>19071.149999999994</v>
      </c>
      <c r="K142" s="5"/>
      <c r="N142" s="5"/>
    </row>
    <row r="143" spans="1:14" x14ac:dyDescent="0.3">
      <c r="D143" s="97"/>
      <c r="E143" s="110"/>
      <c r="H143" s="4">
        <f t="shared" si="16"/>
        <v>0</v>
      </c>
    </row>
    <row r="144" spans="1:14" x14ac:dyDescent="0.3">
      <c r="D144" s="97"/>
      <c r="E144" s="110"/>
      <c r="H144" s="4">
        <f t="shared" si="16"/>
        <v>0</v>
      </c>
    </row>
    <row r="145" spans="1:14" x14ac:dyDescent="0.3">
      <c r="A145" s="3">
        <v>520</v>
      </c>
      <c r="B145" s="3"/>
      <c r="C145" s="3" t="s">
        <v>164</v>
      </c>
      <c r="D145" s="97"/>
      <c r="E145" s="110"/>
      <c r="H145" s="4">
        <f t="shared" si="16"/>
        <v>0</v>
      </c>
    </row>
    <row r="146" spans="1:14" ht="27" x14ac:dyDescent="0.3">
      <c r="A146">
        <v>1140</v>
      </c>
      <c r="B146">
        <v>520</v>
      </c>
      <c r="C146" t="s">
        <v>165</v>
      </c>
      <c r="D146" s="97"/>
      <c r="E146" s="110">
        <v>0</v>
      </c>
      <c r="H146" s="4">
        <f t="shared" si="16"/>
        <v>0</v>
      </c>
      <c r="I146" s="121" t="s">
        <v>166</v>
      </c>
    </row>
    <row r="147" spans="1:14" x14ac:dyDescent="0.3">
      <c r="A147">
        <v>1150</v>
      </c>
      <c r="B147">
        <v>520</v>
      </c>
      <c r="C147" t="s">
        <v>167</v>
      </c>
      <c r="D147" s="97">
        <v>0</v>
      </c>
      <c r="E147" s="110">
        <v>0</v>
      </c>
      <c r="H147" s="4">
        <f t="shared" si="16"/>
        <v>0</v>
      </c>
    </row>
    <row r="148" spans="1:14" x14ac:dyDescent="0.3">
      <c r="A148">
        <v>1320</v>
      </c>
      <c r="B148">
        <v>520</v>
      </c>
      <c r="C148" t="s">
        <v>168</v>
      </c>
      <c r="D148" s="102">
        <v>23369.999999999996</v>
      </c>
      <c r="E148" s="110">
        <v>22780</v>
      </c>
      <c r="H148" s="4">
        <f t="shared" si="16"/>
        <v>22780</v>
      </c>
      <c r="I148" s="121" t="s">
        <v>169</v>
      </c>
    </row>
    <row r="149" spans="1:14" x14ac:dyDescent="0.3">
      <c r="A149">
        <v>1325</v>
      </c>
      <c r="B149">
        <v>520</v>
      </c>
      <c r="C149" t="s">
        <v>170</v>
      </c>
      <c r="D149" s="102">
        <v>0</v>
      </c>
      <c r="E149" s="110">
        <v>0</v>
      </c>
      <c r="H149" s="4">
        <f t="shared" si="16"/>
        <v>0</v>
      </c>
    </row>
    <row r="150" spans="1:14" x14ac:dyDescent="0.3">
      <c r="A150">
        <v>1605</v>
      </c>
      <c r="B150">
        <v>520</v>
      </c>
      <c r="C150" t="s">
        <v>171</v>
      </c>
      <c r="D150" s="102">
        <v>1056.78</v>
      </c>
      <c r="E150" s="110">
        <v>1250</v>
      </c>
      <c r="H150" s="4">
        <f t="shared" si="16"/>
        <v>1250</v>
      </c>
      <c r="I150" s="121" t="s">
        <v>172</v>
      </c>
    </row>
    <row r="151" spans="1:14" ht="15" thickBot="1" x14ac:dyDescent="0.35">
      <c r="A151">
        <v>1610</v>
      </c>
      <c r="B151">
        <v>520</v>
      </c>
      <c r="C151" t="s">
        <v>173</v>
      </c>
      <c r="D151" s="102">
        <v>911.99999999999989</v>
      </c>
      <c r="E151" s="110">
        <v>991</v>
      </c>
      <c r="H151" s="4">
        <f t="shared" si="16"/>
        <v>991</v>
      </c>
      <c r="I151" s="121" t="s">
        <v>174</v>
      </c>
    </row>
    <row r="152" spans="1:14" ht="15" thickBot="1" x14ac:dyDescent="0.35">
      <c r="C152" s="7" t="s">
        <v>11</v>
      </c>
      <c r="D152" s="103">
        <f>SUM(D146:D151)</f>
        <v>25338.779999999995</v>
      </c>
      <c r="E152" s="115">
        <f t="shared" ref="E152:H152" si="19">SUM(E146:E151)</f>
        <v>25021</v>
      </c>
      <c r="F152" s="82">
        <f t="shared" si="19"/>
        <v>0</v>
      </c>
      <c r="G152" s="90">
        <f t="shared" si="19"/>
        <v>0</v>
      </c>
      <c r="H152" s="90">
        <f t="shared" si="19"/>
        <v>25021</v>
      </c>
      <c r="I152" s="8">
        <f>E152-D152</f>
        <v>-317.7799999999952</v>
      </c>
      <c r="K152" s="5"/>
      <c r="N152" s="5"/>
    </row>
    <row r="153" spans="1:14" x14ac:dyDescent="0.3">
      <c r="C153" s="3"/>
      <c r="D153" s="97"/>
      <c r="E153" s="110"/>
      <c r="H153" s="4">
        <f t="shared" si="16"/>
        <v>0</v>
      </c>
    </row>
    <row r="154" spans="1:14" x14ac:dyDescent="0.3">
      <c r="D154" s="97"/>
      <c r="E154" s="110"/>
      <c r="H154" s="4">
        <f t="shared" si="16"/>
        <v>0</v>
      </c>
    </row>
    <row r="155" spans="1:14" ht="26.4" x14ac:dyDescent="0.3">
      <c r="A155">
        <v>4245</v>
      </c>
      <c r="B155">
        <v>520</v>
      </c>
      <c r="C155" t="s">
        <v>175</v>
      </c>
      <c r="D155" s="97">
        <v>2500</v>
      </c>
      <c r="E155" s="110">
        <v>2000</v>
      </c>
      <c r="H155" s="4">
        <f t="shared" si="16"/>
        <v>2000</v>
      </c>
      <c r="I155" s="127" t="s">
        <v>176</v>
      </c>
    </row>
    <row r="156" spans="1:14" x14ac:dyDescent="0.3">
      <c r="A156">
        <v>4275</v>
      </c>
      <c r="B156">
        <v>520</v>
      </c>
      <c r="C156" t="s">
        <v>68</v>
      </c>
      <c r="D156" s="97">
        <v>500</v>
      </c>
      <c r="E156" s="110">
        <v>525</v>
      </c>
      <c r="H156" s="4">
        <f t="shared" si="16"/>
        <v>525</v>
      </c>
      <c r="I156" s="121" t="s">
        <v>177</v>
      </c>
    </row>
    <row r="157" spans="1:14" ht="27" x14ac:dyDescent="0.3">
      <c r="A157">
        <v>4298</v>
      </c>
      <c r="B157">
        <v>520</v>
      </c>
      <c r="C157" t="s">
        <v>178</v>
      </c>
      <c r="D157" s="97"/>
      <c r="E157" s="110">
        <v>0</v>
      </c>
      <c r="H157" s="4">
        <f t="shared" si="16"/>
        <v>0</v>
      </c>
      <c r="I157" s="121" t="s">
        <v>179</v>
      </c>
    </row>
    <row r="158" spans="1:14" x14ac:dyDescent="0.3">
      <c r="A158">
        <v>4325</v>
      </c>
      <c r="B158">
        <v>520</v>
      </c>
      <c r="C158" t="s">
        <v>96</v>
      </c>
      <c r="D158" s="97">
        <v>3000</v>
      </c>
      <c r="E158" s="110">
        <v>3000</v>
      </c>
      <c r="H158" s="4">
        <f t="shared" si="16"/>
        <v>3000</v>
      </c>
      <c r="I158" s="126" t="s">
        <v>180</v>
      </c>
    </row>
    <row r="159" spans="1:14" ht="40.200000000000003" x14ac:dyDescent="0.3">
      <c r="A159">
        <v>4375</v>
      </c>
      <c r="B159">
        <v>520</v>
      </c>
      <c r="C159" t="s">
        <v>48</v>
      </c>
      <c r="D159" s="97">
        <v>4500</v>
      </c>
      <c r="E159" s="110">
        <v>4725</v>
      </c>
      <c r="H159" s="4">
        <f t="shared" si="16"/>
        <v>4725</v>
      </c>
      <c r="I159" s="121" t="s">
        <v>181</v>
      </c>
    </row>
    <row r="160" spans="1:14" x14ac:dyDescent="0.3">
      <c r="A160">
        <v>4385</v>
      </c>
      <c r="B160">
        <v>520</v>
      </c>
      <c r="C160" t="s">
        <v>49</v>
      </c>
      <c r="D160" s="97"/>
      <c r="E160" s="110">
        <v>0</v>
      </c>
      <c r="H160" s="4">
        <f t="shared" si="16"/>
        <v>0</v>
      </c>
    </row>
    <row r="161" spans="1:14" x14ac:dyDescent="0.3">
      <c r="A161">
        <v>4430</v>
      </c>
      <c r="B161">
        <v>520</v>
      </c>
      <c r="C161" t="s">
        <v>182</v>
      </c>
      <c r="D161" s="97">
        <v>0</v>
      </c>
      <c r="E161" s="110">
        <v>0</v>
      </c>
      <c r="H161" s="4">
        <f t="shared" si="16"/>
        <v>0</v>
      </c>
    </row>
    <row r="162" spans="1:14" x14ac:dyDescent="0.3">
      <c r="A162">
        <v>4476</v>
      </c>
      <c r="B162">
        <v>520</v>
      </c>
      <c r="C162" t="s">
        <v>183</v>
      </c>
      <c r="D162" s="97"/>
      <c r="E162" s="110">
        <v>0</v>
      </c>
      <c r="H162" s="4">
        <f t="shared" si="16"/>
        <v>0</v>
      </c>
      <c r="I162" s="121" t="s">
        <v>184</v>
      </c>
    </row>
    <row r="163" spans="1:14" x14ac:dyDescent="0.3">
      <c r="A163">
        <v>4585</v>
      </c>
      <c r="B163">
        <v>520</v>
      </c>
      <c r="C163" t="s">
        <v>185</v>
      </c>
      <c r="D163" s="97"/>
      <c r="E163" s="110"/>
      <c r="H163" s="4">
        <f t="shared" si="16"/>
        <v>0</v>
      </c>
    </row>
    <row r="164" spans="1:14" ht="15" thickBot="1" x14ac:dyDescent="0.35">
      <c r="A164">
        <v>6885</v>
      </c>
      <c r="B164">
        <v>520</v>
      </c>
      <c r="C164" t="s">
        <v>57</v>
      </c>
      <c r="D164" s="97">
        <v>100</v>
      </c>
      <c r="E164" s="110">
        <v>100</v>
      </c>
      <c r="H164" s="4">
        <f t="shared" si="16"/>
        <v>100</v>
      </c>
      <c r="I164" s="121" t="s">
        <v>58</v>
      </c>
    </row>
    <row r="165" spans="1:14" ht="15" thickBot="1" x14ac:dyDescent="0.35">
      <c r="C165" s="7" t="s">
        <v>11</v>
      </c>
      <c r="D165" s="96">
        <f>SUM(D155:D164)</f>
        <v>10600</v>
      </c>
      <c r="E165" s="111">
        <f t="shared" ref="E165:H165" si="20">SUM(E155:E164)</f>
        <v>10350</v>
      </c>
      <c r="F165" s="9">
        <f t="shared" si="20"/>
        <v>0</v>
      </c>
      <c r="G165" s="8">
        <f t="shared" si="20"/>
        <v>0</v>
      </c>
      <c r="H165" s="8">
        <f t="shared" si="20"/>
        <v>10350</v>
      </c>
      <c r="I165" s="8">
        <f>E165-D165</f>
        <v>-250</v>
      </c>
      <c r="K165" s="5"/>
      <c r="N165" s="5"/>
    </row>
    <row r="166" spans="1:14" x14ac:dyDescent="0.3">
      <c r="D166" s="97"/>
      <c r="E166" s="110"/>
      <c r="H166" s="4">
        <f t="shared" si="16"/>
        <v>0</v>
      </c>
    </row>
    <row r="167" spans="1:14" x14ac:dyDescent="0.3">
      <c r="A167" s="3">
        <v>530</v>
      </c>
      <c r="B167" s="3"/>
      <c r="C167" s="3" t="s">
        <v>186</v>
      </c>
      <c r="D167" s="97"/>
      <c r="E167" s="110"/>
      <c r="H167" s="4">
        <f t="shared" si="16"/>
        <v>0</v>
      </c>
    </row>
    <row r="168" spans="1:14" x14ac:dyDescent="0.3">
      <c r="A168">
        <v>4265</v>
      </c>
      <c r="B168">
        <v>530</v>
      </c>
      <c r="C168" t="s">
        <v>140</v>
      </c>
      <c r="D168" s="97">
        <v>0</v>
      </c>
      <c r="E168" s="110">
        <v>0</v>
      </c>
      <c r="H168" s="4">
        <f t="shared" ref="H168:H230" si="21">E168-G168</f>
        <v>0</v>
      </c>
    </row>
    <row r="169" spans="1:14" x14ac:dyDescent="0.3">
      <c r="A169">
        <v>4275</v>
      </c>
      <c r="B169">
        <v>530</v>
      </c>
      <c r="C169" t="s">
        <v>68</v>
      </c>
      <c r="D169" s="97"/>
      <c r="E169" s="110">
        <v>500</v>
      </c>
      <c r="H169" s="4">
        <f t="shared" si="21"/>
        <v>500</v>
      </c>
      <c r="I169" s="121" t="s">
        <v>187</v>
      </c>
    </row>
    <row r="170" spans="1:14" x14ac:dyDescent="0.3">
      <c r="A170">
        <v>4285</v>
      </c>
      <c r="B170">
        <v>530</v>
      </c>
      <c r="C170" t="s">
        <v>144</v>
      </c>
      <c r="D170" s="97">
        <v>500</v>
      </c>
      <c r="E170" s="110">
        <v>525</v>
      </c>
      <c r="H170" s="4">
        <f t="shared" si="21"/>
        <v>525</v>
      </c>
      <c r="I170" s="121" t="s">
        <v>188</v>
      </c>
    </row>
    <row r="171" spans="1:14" x14ac:dyDescent="0.3">
      <c r="A171">
        <v>4370</v>
      </c>
      <c r="B171">
        <v>530</v>
      </c>
      <c r="C171" t="s">
        <v>189</v>
      </c>
      <c r="D171" s="97"/>
      <c r="E171" s="110">
        <v>400</v>
      </c>
      <c r="H171" s="4">
        <f t="shared" si="21"/>
        <v>400</v>
      </c>
      <c r="I171" s="121" t="s">
        <v>190</v>
      </c>
    </row>
    <row r="172" spans="1:14" x14ac:dyDescent="0.3">
      <c r="A172">
        <v>4375</v>
      </c>
      <c r="B172">
        <v>530</v>
      </c>
      <c r="C172" t="s">
        <v>48</v>
      </c>
      <c r="D172" s="97"/>
      <c r="E172" s="110">
        <v>0</v>
      </c>
      <c r="H172" s="4">
        <f t="shared" si="21"/>
        <v>0</v>
      </c>
    </row>
    <row r="173" spans="1:14" ht="15" thickBot="1" x14ac:dyDescent="0.35">
      <c r="A173">
        <v>4415</v>
      </c>
      <c r="B173">
        <v>530</v>
      </c>
      <c r="C173" t="s">
        <v>53</v>
      </c>
      <c r="D173" s="97"/>
      <c r="E173" s="110">
        <v>500</v>
      </c>
      <c r="H173" s="4">
        <f t="shared" si="21"/>
        <v>500</v>
      </c>
      <c r="I173" s="121" t="s">
        <v>191</v>
      </c>
    </row>
    <row r="174" spans="1:14" ht="15" thickBot="1" x14ac:dyDescent="0.35">
      <c r="C174" s="7" t="s">
        <v>11</v>
      </c>
      <c r="D174" s="96">
        <f>SUM(D168:D173)</f>
        <v>500</v>
      </c>
      <c r="E174" s="111">
        <f t="shared" ref="E174:H174" si="22">SUM(E168:E173)</f>
        <v>1925</v>
      </c>
      <c r="F174" s="9">
        <f t="shared" si="22"/>
        <v>0</v>
      </c>
      <c r="G174" s="8">
        <f t="shared" si="22"/>
        <v>0</v>
      </c>
      <c r="H174" s="8">
        <f t="shared" si="22"/>
        <v>1925</v>
      </c>
      <c r="I174" s="8">
        <f>E174-D174</f>
        <v>1425</v>
      </c>
      <c r="K174" s="5"/>
    </row>
    <row r="175" spans="1:14" x14ac:dyDescent="0.3">
      <c r="C175" s="3"/>
      <c r="D175" s="97"/>
      <c r="E175" s="110"/>
      <c r="H175" s="4">
        <f t="shared" si="21"/>
        <v>0</v>
      </c>
    </row>
    <row r="176" spans="1:14" x14ac:dyDescent="0.3">
      <c r="C176" s="3" t="s">
        <v>192</v>
      </c>
      <c r="D176" s="97"/>
      <c r="E176" s="110"/>
      <c r="H176" s="4">
        <f t="shared" si="21"/>
        <v>0</v>
      </c>
    </row>
    <row r="177" spans="1:11" x14ac:dyDescent="0.3">
      <c r="A177" s="3">
        <v>600</v>
      </c>
      <c r="B177" s="3"/>
      <c r="C177" s="3" t="s">
        <v>193</v>
      </c>
      <c r="D177" s="97"/>
      <c r="E177" s="110"/>
      <c r="H177" s="4">
        <f t="shared" si="21"/>
        <v>0</v>
      </c>
    </row>
    <row r="178" spans="1:11" x14ac:dyDescent="0.3">
      <c r="A178">
        <v>1400</v>
      </c>
      <c r="B178">
        <v>600</v>
      </c>
      <c r="C178" t="s">
        <v>194</v>
      </c>
      <c r="D178" s="98">
        <v>7000</v>
      </c>
      <c r="E178" s="113">
        <v>7000</v>
      </c>
      <c r="F178" s="80"/>
      <c r="H178" s="4">
        <f t="shared" si="21"/>
        <v>7000</v>
      </c>
      <c r="I178" s="121" t="s">
        <v>195</v>
      </c>
      <c r="K178" s="5"/>
    </row>
    <row r="179" spans="1:11" x14ac:dyDescent="0.3">
      <c r="D179" s="97"/>
      <c r="E179" s="110">
        <v>0</v>
      </c>
      <c r="H179" s="4">
        <f t="shared" si="21"/>
        <v>0</v>
      </c>
    </row>
    <row r="180" spans="1:11" x14ac:dyDescent="0.3">
      <c r="A180" s="3">
        <v>610</v>
      </c>
      <c r="B180" s="3"/>
      <c r="C180" s="3" t="s">
        <v>196</v>
      </c>
      <c r="D180" s="97"/>
      <c r="E180" s="110">
        <v>0</v>
      </c>
      <c r="H180" s="4">
        <f t="shared" si="21"/>
        <v>0</v>
      </c>
    </row>
    <row r="181" spans="1:11" x14ac:dyDescent="0.3">
      <c r="A181">
        <v>1320</v>
      </c>
      <c r="B181">
        <v>610</v>
      </c>
      <c r="C181" t="s">
        <v>168</v>
      </c>
      <c r="D181" s="97">
        <v>0</v>
      </c>
      <c r="E181" s="110">
        <v>0</v>
      </c>
      <c r="H181" s="4">
        <f t="shared" si="21"/>
        <v>0</v>
      </c>
      <c r="I181" s="121" t="s">
        <v>197</v>
      </c>
    </row>
    <row r="182" spans="1:11" x14ac:dyDescent="0.3">
      <c r="A182">
        <v>1620</v>
      </c>
      <c r="B182">
        <v>610</v>
      </c>
      <c r="C182" t="s">
        <v>198</v>
      </c>
      <c r="D182" s="97">
        <v>450</v>
      </c>
      <c r="E182" s="110">
        <v>450</v>
      </c>
      <c r="H182" s="4">
        <f t="shared" si="21"/>
        <v>450</v>
      </c>
      <c r="I182" s="121" t="s">
        <v>195</v>
      </c>
    </row>
    <row r="183" spans="1:11" ht="15" thickBot="1" x14ac:dyDescent="0.35">
      <c r="A183">
        <v>1625</v>
      </c>
      <c r="B183">
        <v>610</v>
      </c>
      <c r="C183" t="s">
        <v>199</v>
      </c>
      <c r="D183" s="97">
        <v>2000</v>
      </c>
      <c r="E183" s="110">
        <v>2000</v>
      </c>
      <c r="H183" s="4">
        <f t="shared" si="21"/>
        <v>2000</v>
      </c>
      <c r="I183" s="121" t="s">
        <v>195</v>
      </c>
    </row>
    <row r="184" spans="1:11" ht="15" thickBot="1" x14ac:dyDescent="0.35">
      <c r="C184" s="7" t="s">
        <v>11</v>
      </c>
      <c r="D184" s="99">
        <f>SUM(D181:D183)</f>
        <v>2450</v>
      </c>
      <c r="E184" s="112">
        <f t="shared" ref="E184:H184" si="23">SUM(E181:E183)</f>
        <v>2450</v>
      </c>
      <c r="F184" s="74">
        <f t="shared" si="23"/>
        <v>0</v>
      </c>
      <c r="G184" s="69">
        <f t="shared" si="23"/>
        <v>0</v>
      </c>
      <c r="H184" s="69">
        <f t="shared" si="23"/>
        <v>2450</v>
      </c>
      <c r="I184" s="8">
        <f>E184-D184</f>
        <v>0</v>
      </c>
      <c r="K184" s="5"/>
    </row>
    <row r="185" spans="1:11" x14ac:dyDescent="0.3">
      <c r="D185" s="97"/>
      <c r="E185" s="110"/>
      <c r="H185" s="4">
        <f t="shared" si="21"/>
        <v>0</v>
      </c>
    </row>
    <row r="186" spans="1:11" x14ac:dyDescent="0.3">
      <c r="A186">
        <v>4325</v>
      </c>
      <c r="B186">
        <v>610</v>
      </c>
      <c r="C186" t="s">
        <v>200</v>
      </c>
      <c r="D186" s="98">
        <v>1000</v>
      </c>
      <c r="E186" s="113">
        <v>1000</v>
      </c>
      <c r="F186" s="80"/>
      <c r="H186" s="4">
        <f t="shared" si="21"/>
        <v>1000</v>
      </c>
      <c r="I186" s="121" t="s">
        <v>201</v>
      </c>
    </row>
    <row r="187" spans="1:11" x14ac:dyDescent="0.3">
      <c r="D187" s="97"/>
      <c r="E187" s="110">
        <v>0</v>
      </c>
      <c r="H187" s="4">
        <f t="shared" si="21"/>
        <v>0</v>
      </c>
    </row>
    <row r="188" spans="1:11" x14ac:dyDescent="0.3">
      <c r="A188" s="3">
        <v>620</v>
      </c>
      <c r="B188" s="3"/>
      <c r="C188" s="3" t="s">
        <v>202</v>
      </c>
      <c r="D188" s="97"/>
      <c r="E188" s="110">
        <v>0</v>
      </c>
      <c r="H188" s="4">
        <f t="shared" si="21"/>
        <v>0</v>
      </c>
    </row>
    <row r="189" spans="1:11" x14ac:dyDescent="0.3">
      <c r="A189">
        <v>1320</v>
      </c>
      <c r="B189">
        <v>620</v>
      </c>
      <c r="C189" t="s">
        <v>203</v>
      </c>
      <c r="D189" s="97"/>
      <c r="E189" s="110">
        <v>0</v>
      </c>
      <c r="H189" s="4">
        <f t="shared" si="21"/>
        <v>0</v>
      </c>
    </row>
    <row r="190" spans="1:11" x14ac:dyDescent="0.3">
      <c r="A190">
        <v>1650</v>
      </c>
      <c r="B190">
        <v>620</v>
      </c>
      <c r="C190" t="s">
        <v>204</v>
      </c>
      <c r="D190" s="97">
        <v>100</v>
      </c>
      <c r="E190" s="110">
        <v>100</v>
      </c>
      <c r="H190" s="4">
        <f t="shared" si="21"/>
        <v>100</v>
      </c>
      <c r="I190" s="121" t="s">
        <v>205</v>
      </c>
    </row>
    <row r="191" spans="1:11" x14ac:dyDescent="0.3">
      <c r="A191">
        <v>1655</v>
      </c>
      <c r="B191">
        <v>620</v>
      </c>
      <c r="C191" t="s">
        <v>206</v>
      </c>
      <c r="D191" s="97">
        <v>700</v>
      </c>
      <c r="E191" s="110">
        <v>700</v>
      </c>
      <c r="H191" s="4">
        <f t="shared" si="21"/>
        <v>700</v>
      </c>
      <c r="I191" s="121" t="s">
        <v>205</v>
      </c>
    </row>
    <row r="192" spans="1:11" x14ac:dyDescent="0.3">
      <c r="A192">
        <v>1660</v>
      </c>
      <c r="B192">
        <v>620</v>
      </c>
      <c r="C192" t="s">
        <v>207</v>
      </c>
      <c r="D192" s="97">
        <v>1200</v>
      </c>
      <c r="E192" s="110">
        <v>1200</v>
      </c>
      <c r="H192" s="4">
        <f t="shared" si="21"/>
        <v>1200</v>
      </c>
      <c r="I192" s="121" t="s">
        <v>205</v>
      </c>
    </row>
    <row r="193" spans="1:11" x14ac:dyDescent="0.3">
      <c r="A193">
        <v>1665</v>
      </c>
      <c r="B193">
        <v>620</v>
      </c>
      <c r="C193" t="s">
        <v>208</v>
      </c>
      <c r="D193" s="97">
        <v>30000</v>
      </c>
      <c r="E193" s="110">
        <v>30000</v>
      </c>
      <c r="H193" s="4">
        <f t="shared" si="21"/>
        <v>30000</v>
      </c>
      <c r="I193" s="121" t="s">
        <v>205</v>
      </c>
      <c r="K193" t="s">
        <v>584</v>
      </c>
    </row>
    <row r="194" spans="1:11" ht="15" thickBot="1" x14ac:dyDescent="0.35">
      <c r="A194">
        <v>1995</v>
      </c>
      <c r="B194">
        <v>620</v>
      </c>
      <c r="C194" t="s">
        <v>209</v>
      </c>
      <c r="D194" s="97">
        <v>2000</v>
      </c>
      <c r="E194" s="110">
        <v>2000</v>
      </c>
      <c r="H194" s="4">
        <f t="shared" si="21"/>
        <v>2000</v>
      </c>
      <c r="I194" s="121" t="s">
        <v>205</v>
      </c>
    </row>
    <row r="195" spans="1:11" ht="15" thickBot="1" x14ac:dyDescent="0.35">
      <c r="C195" s="7" t="s">
        <v>11</v>
      </c>
      <c r="D195" s="100">
        <f>SUM(D190:D194)</f>
        <v>34000</v>
      </c>
      <c r="E195" s="114">
        <f t="shared" ref="E195:H195" si="24">SUM(E190:E194)</f>
        <v>34000</v>
      </c>
      <c r="F195" s="13">
        <f t="shared" si="24"/>
        <v>0</v>
      </c>
      <c r="G195" s="89">
        <f t="shared" si="24"/>
        <v>0</v>
      </c>
      <c r="H195" s="89">
        <f t="shared" si="24"/>
        <v>34000</v>
      </c>
      <c r="I195" s="8">
        <f>E195-D195</f>
        <v>0</v>
      </c>
      <c r="K195" s="5"/>
    </row>
    <row r="196" spans="1:11" x14ac:dyDescent="0.3">
      <c r="D196" s="97"/>
      <c r="E196" s="110"/>
      <c r="H196" s="4">
        <f t="shared" si="21"/>
        <v>0</v>
      </c>
    </row>
    <row r="197" spans="1:11" x14ac:dyDescent="0.3">
      <c r="A197">
        <v>4275</v>
      </c>
      <c r="B197">
        <v>620</v>
      </c>
      <c r="C197" t="s">
        <v>68</v>
      </c>
      <c r="D197" s="97"/>
      <c r="E197" s="110">
        <v>0</v>
      </c>
      <c r="H197" s="4">
        <f t="shared" si="21"/>
        <v>0</v>
      </c>
    </row>
    <row r="198" spans="1:11" x14ac:dyDescent="0.3">
      <c r="A198">
        <v>4415</v>
      </c>
      <c r="B198">
        <v>620</v>
      </c>
      <c r="C198" t="s">
        <v>53</v>
      </c>
      <c r="D198" s="97">
        <v>2500</v>
      </c>
      <c r="E198" s="110">
        <v>1500</v>
      </c>
      <c r="H198" s="4">
        <f t="shared" si="21"/>
        <v>1500</v>
      </c>
      <c r="I198" s="121" t="s">
        <v>210</v>
      </c>
    </row>
    <row r="199" spans="1:11" ht="15" thickBot="1" x14ac:dyDescent="0.35">
      <c r="A199">
        <v>4600</v>
      </c>
      <c r="B199">
        <v>620</v>
      </c>
      <c r="C199" t="s">
        <v>211</v>
      </c>
      <c r="D199" s="97">
        <v>1000</v>
      </c>
      <c r="E199" s="110">
        <v>1050</v>
      </c>
      <c r="H199" s="4">
        <f t="shared" si="21"/>
        <v>1050</v>
      </c>
      <c r="I199" s="121" t="s">
        <v>212</v>
      </c>
    </row>
    <row r="200" spans="1:11" ht="15" thickBot="1" x14ac:dyDescent="0.35">
      <c r="C200" s="7" t="s">
        <v>11</v>
      </c>
      <c r="D200" s="96">
        <f>SUM(D198:D199)</f>
        <v>3500</v>
      </c>
      <c r="E200" s="111">
        <f t="shared" ref="E200:H200" si="25">SUM(E198:E199)</f>
        <v>2550</v>
      </c>
      <c r="F200" s="9">
        <f t="shared" si="25"/>
        <v>0</v>
      </c>
      <c r="G200" s="8">
        <f t="shared" si="25"/>
        <v>0</v>
      </c>
      <c r="H200" s="8">
        <f t="shared" si="25"/>
        <v>2550</v>
      </c>
      <c r="I200" s="8">
        <f>E200-D200</f>
        <v>-950</v>
      </c>
      <c r="K200" s="5"/>
    </row>
    <row r="201" spans="1:11" x14ac:dyDescent="0.3">
      <c r="C201" s="3"/>
      <c r="D201" s="97"/>
      <c r="E201" s="110"/>
      <c r="H201" s="4">
        <f t="shared" si="21"/>
        <v>0</v>
      </c>
    </row>
    <row r="202" spans="1:11" x14ac:dyDescent="0.3">
      <c r="C202" s="3" t="s">
        <v>213</v>
      </c>
      <c r="D202" s="97"/>
      <c r="E202" s="110"/>
      <c r="H202" s="4">
        <f t="shared" si="21"/>
        <v>0</v>
      </c>
    </row>
    <row r="203" spans="1:11" x14ac:dyDescent="0.3">
      <c r="A203" s="3">
        <v>700</v>
      </c>
      <c r="B203" s="3"/>
      <c r="C203" s="3" t="s">
        <v>214</v>
      </c>
      <c r="D203" s="97"/>
      <c r="E203" s="110"/>
      <c r="H203" s="4">
        <f t="shared" si="21"/>
        <v>0</v>
      </c>
    </row>
    <row r="204" spans="1:11" x14ac:dyDescent="0.3">
      <c r="A204">
        <v>1140</v>
      </c>
      <c r="B204">
        <v>700</v>
      </c>
      <c r="C204" t="s">
        <v>165</v>
      </c>
      <c r="D204" s="97"/>
      <c r="E204" s="110">
        <v>0</v>
      </c>
      <c r="H204" s="4">
        <f t="shared" si="21"/>
        <v>0</v>
      </c>
    </row>
    <row r="205" spans="1:11" ht="27" x14ac:dyDescent="0.3">
      <c r="A205">
        <v>1150</v>
      </c>
      <c r="B205">
        <v>700</v>
      </c>
      <c r="C205" t="s">
        <v>167</v>
      </c>
      <c r="D205" s="97">
        <v>55000</v>
      </c>
      <c r="E205" s="110">
        <v>55000</v>
      </c>
      <c r="H205" s="4">
        <f t="shared" si="21"/>
        <v>55000</v>
      </c>
      <c r="I205" s="121" t="s">
        <v>215</v>
      </c>
      <c r="K205" t="s">
        <v>585</v>
      </c>
    </row>
    <row r="206" spans="1:11" x14ac:dyDescent="0.3">
      <c r="A206">
        <v>1155</v>
      </c>
      <c r="B206">
        <v>700</v>
      </c>
      <c r="C206" t="s">
        <v>10</v>
      </c>
      <c r="D206" s="97">
        <v>0</v>
      </c>
      <c r="E206" s="110">
        <v>0</v>
      </c>
      <c r="H206" s="4">
        <f t="shared" si="21"/>
        <v>0</v>
      </c>
      <c r="I206" s="121" t="s">
        <v>216</v>
      </c>
      <c r="K206" t="s">
        <v>586</v>
      </c>
    </row>
    <row r="207" spans="1:11" ht="15" thickBot="1" x14ac:dyDescent="0.35">
      <c r="A207">
        <v>1990</v>
      </c>
      <c r="B207">
        <v>700</v>
      </c>
      <c r="C207" t="s">
        <v>217</v>
      </c>
      <c r="D207" s="97"/>
      <c r="E207" s="110"/>
      <c r="H207" s="4">
        <f t="shared" si="21"/>
        <v>0</v>
      </c>
    </row>
    <row r="208" spans="1:11" ht="15" thickBot="1" x14ac:dyDescent="0.35">
      <c r="C208" s="7" t="s">
        <v>11</v>
      </c>
      <c r="D208" s="99">
        <f>SUM(D204:D207)</f>
        <v>55000</v>
      </c>
      <c r="E208" s="112">
        <f t="shared" ref="E208:H208" si="26">SUM(E204:E207)</f>
        <v>55000</v>
      </c>
      <c r="F208" s="74">
        <f t="shared" si="26"/>
        <v>0</v>
      </c>
      <c r="G208" s="69">
        <f t="shared" si="26"/>
        <v>0</v>
      </c>
      <c r="H208" s="69">
        <f t="shared" si="26"/>
        <v>55000</v>
      </c>
      <c r="I208" s="8">
        <f>E208-D208</f>
        <v>0</v>
      </c>
      <c r="K208" s="5"/>
    </row>
    <row r="209" spans="1:11" x14ac:dyDescent="0.3">
      <c r="D209" s="97"/>
      <c r="E209" s="110"/>
      <c r="H209" s="4">
        <f t="shared" si="21"/>
        <v>0</v>
      </c>
    </row>
    <row r="210" spans="1:11" x14ac:dyDescent="0.3">
      <c r="A210">
        <v>4200</v>
      </c>
      <c r="B210">
        <v>700</v>
      </c>
      <c r="C210" t="s">
        <v>83</v>
      </c>
      <c r="D210" s="97">
        <v>1000</v>
      </c>
      <c r="E210" s="110">
        <v>700</v>
      </c>
      <c r="H210" s="4">
        <f t="shared" si="21"/>
        <v>700</v>
      </c>
      <c r="I210" s="121" t="s">
        <v>218</v>
      </c>
    </row>
    <row r="211" spans="1:11" x14ac:dyDescent="0.3">
      <c r="A211">
        <v>4255</v>
      </c>
      <c r="B211">
        <v>700</v>
      </c>
      <c r="C211" t="s">
        <v>27</v>
      </c>
      <c r="D211" s="97">
        <v>1000</v>
      </c>
      <c r="E211" s="110">
        <v>1050</v>
      </c>
      <c r="H211" s="4">
        <f t="shared" si="21"/>
        <v>1050</v>
      </c>
      <c r="I211" s="121" t="s">
        <v>219</v>
      </c>
    </row>
    <row r="212" spans="1:11" x14ac:dyDescent="0.3">
      <c r="A212">
        <v>4265</v>
      </c>
      <c r="B212">
        <v>700</v>
      </c>
      <c r="C212" t="s">
        <v>140</v>
      </c>
      <c r="D212" s="97">
        <v>10260</v>
      </c>
      <c r="E212" s="110">
        <v>10000</v>
      </c>
      <c r="H212" s="4">
        <f t="shared" si="21"/>
        <v>10000</v>
      </c>
      <c r="I212" s="121" t="s">
        <v>220</v>
      </c>
      <c r="K212" t="s">
        <v>587</v>
      </c>
    </row>
    <row r="213" spans="1:11" x14ac:dyDescent="0.3">
      <c r="A213">
        <v>4275</v>
      </c>
      <c r="B213">
        <v>700</v>
      </c>
      <c r="C213" t="s">
        <v>68</v>
      </c>
      <c r="D213" s="97">
        <v>10850</v>
      </c>
      <c r="E213" s="110">
        <v>11392.5</v>
      </c>
      <c r="H213" s="4">
        <f t="shared" si="21"/>
        <v>11392.5</v>
      </c>
      <c r="I213" s="121" t="s">
        <v>221</v>
      </c>
    </row>
    <row r="214" spans="1:11" x14ac:dyDescent="0.3">
      <c r="A214">
        <v>4280</v>
      </c>
      <c r="B214">
        <v>700</v>
      </c>
      <c r="C214" t="s">
        <v>222</v>
      </c>
      <c r="D214" s="97"/>
      <c r="E214" s="110">
        <v>0</v>
      </c>
      <c r="H214" s="4">
        <f t="shared" si="21"/>
        <v>0</v>
      </c>
    </row>
    <row r="215" spans="1:11" ht="27" x14ac:dyDescent="0.3">
      <c r="A215">
        <v>4285</v>
      </c>
      <c r="B215">
        <v>700</v>
      </c>
      <c r="C215" t="s">
        <v>144</v>
      </c>
      <c r="D215" s="97">
        <v>4282</v>
      </c>
      <c r="E215" s="110">
        <v>3500</v>
      </c>
      <c r="H215" s="4">
        <f t="shared" si="21"/>
        <v>3500</v>
      </c>
      <c r="I215" s="121" t="s">
        <v>223</v>
      </c>
    </row>
    <row r="216" spans="1:11" x14ac:dyDescent="0.3">
      <c r="A216">
        <v>4290</v>
      </c>
      <c r="B216">
        <v>700</v>
      </c>
      <c r="C216" t="s">
        <v>29</v>
      </c>
      <c r="D216" s="97">
        <v>1250</v>
      </c>
      <c r="E216" s="110">
        <v>1312.5</v>
      </c>
      <c r="H216" s="4">
        <f t="shared" si="21"/>
        <v>1312.5</v>
      </c>
      <c r="I216" s="121" t="s">
        <v>224</v>
      </c>
    </row>
    <row r="217" spans="1:11" x14ac:dyDescent="0.3">
      <c r="A217">
        <v>4297</v>
      </c>
      <c r="B217">
        <v>700</v>
      </c>
      <c r="C217" t="s">
        <v>225</v>
      </c>
      <c r="D217" s="97"/>
      <c r="E217" s="110">
        <v>0</v>
      </c>
      <c r="H217" s="4">
        <f t="shared" si="21"/>
        <v>0</v>
      </c>
    </row>
    <row r="218" spans="1:11" x14ac:dyDescent="0.3">
      <c r="A218">
        <v>4298</v>
      </c>
      <c r="B218">
        <v>700</v>
      </c>
      <c r="C218" t="s">
        <v>226</v>
      </c>
      <c r="D218" s="97"/>
      <c r="E218" s="110">
        <v>0</v>
      </c>
      <c r="H218" s="4">
        <f t="shared" si="21"/>
        <v>0</v>
      </c>
    </row>
    <row r="219" spans="1:11" x14ac:dyDescent="0.3">
      <c r="A219">
        <v>4325</v>
      </c>
      <c r="B219">
        <v>700</v>
      </c>
      <c r="C219" t="s">
        <v>96</v>
      </c>
      <c r="D219" s="97"/>
      <c r="E219" s="110">
        <v>0</v>
      </c>
      <c r="H219" s="4">
        <f t="shared" si="21"/>
        <v>0</v>
      </c>
    </row>
    <row r="220" spans="1:11" x14ac:dyDescent="0.3">
      <c r="A220">
        <v>4365</v>
      </c>
      <c r="B220">
        <v>700</v>
      </c>
      <c r="C220" t="s">
        <v>97</v>
      </c>
      <c r="D220" s="97"/>
      <c r="E220" s="110">
        <v>0</v>
      </c>
      <c r="H220" s="4">
        <f t="shared" si="21"/>
        <v>0</v>
      </c>
    </row>
    <row r="221" spans="1:11" x14ac:dyDescent="0.3">
      <c r="A221">
        <v>4366</v>
      </c>
      <c r="B221">
        <v>700</v>
      </c>
      <c r="C221" t="s">
        <v>39</v>
      </c>
      <c r="D221" s="97">
        <v>2000</v>
      </c>
      <c r="E221" s="110">
        <v>2000</v>
      </c>
      <c r="G221" s="4">
        <v>600</v>
      </c>
      <c r="H221" s="4">
        <f t="shared" si="21"/>
        <v>1400</v>
      </c>
      <c r="I221" s="121" t="s">
        <v>227</v>
      </c>
      <c r="K221" t="s">
        <v>576</v>
      </c>
    </row>
    <row r="222" spans="1:11" x14ac:dyDescent="0.3">
      <c r="A222">
        <v>4370</v>
      </c>
      <c r="B222">
        <v>700</v>
      </c>
      <c r="C222" t="s">
        <v>43</v>
      </c>
      <c r="D222" s="97">
        <v>1082</v>
      </c>
      <c r="E222" s="110">
        <v>3000</v>
      </c>
      <c r="H222" s="4">
        <f t="shared" si="21"/>
        <v>3000</v>
      </c>
      <c r="I222" s="121" t="s">
        <v>228</v>
      </c>
    </row>
    <row r="223" spans="1:11" x14ac:dyDescent="0.3">
      <c r="A223">
        <v>4372</v>
      </c>
      <c r="B223">
        <v>700</v>
      </c>
      <c r="C223" t="s">
        <v>47</v>
      </c>
      <c r="D223" s="97">
        <v>2633</v>
      </c>
      <c r="E223" s="110">
        <v>4400</v>
      </c>
      <c r="H223" s="4">
        <f t="shared" si="21"/>
        <v>4400</v>
      </c>
      <c r="I223" s="121" t="s">
        <v>229</v>
      </c>
    </row>
    <row r="224" spans="1:11" x14ac:dyDescent="0.3">
      <c r="A224">
        <v>4390</v>
      </c>
      <c r="B224">
        <v>700</v>
      </c>
      <c r="C224" t="s">
        <v>51</v>
      </c>
      <c r="D224" s="97">
        <v>500</v>
      </c>
      <c r="E224" s="110">
        <v>525</v>
      </c>
      <c r="H224" s="4">
        <f t="shared" si="21"/>
        <v>525</v>
      </c>
      <c r="I224" s="121" t="s">
        <v>230</v>
      </c>
    </row>
    <row r="225" spans="1:14" x14ac:dyDescent="0.3">
      <c r="A225">
        <v>4395</v>
      </c>
      <c r="B225">
        <v>700</v>
      </c>
      <c r="C225" t="s">
        <v>153</v>
      </c>
      <c r="D225" s="97">
        <v>500</v>
      </c>
      <c r="E225" s="110">
        <v>525</v>
      </c>
      <c r="H225" s="4">
        <f t="shared" si="21"/>
        <v>525</v>
      </c>
      <c r="I225" s="121" t="s">
        <v>231</v>
      </c>
    </row>
    <row r="226" spans="1:14" x14ac:dyDescent="0.3">
      <c r="A226">
        <v>4405</v>
      </c>
      <c r="B226">
        <v>700</v>
      </c>
      <c r="C226" t="s">
        <v>232</v>
      </c>
      <c r="D226" s="97">
        <v>250</v>
      </c>
      <c r="E226" s="110">
        <v>262.5</v>
      </c>
      <c r="H226" s="4">
        <f t="shared" si="21"/>
        <v>262.5</v>
      </c>
      <c r="I226" s="121" t="s">
        <v>233</v>
      </c>
    </row>
    <row r="227" spans="1:14" x14ac:dyDescent="0.3">
      <c r="A227">
        <v>4410</v>
      </c>
      <c r="B227">
        <v>700</v>
      </c>
      <c r="C227" t="s">
        <v>155</v>
      </c>
      <c r="D227" s="97">
        <v>250</v>
      </c>
      <c r="E227" s="110">
        <v>262.5</v>
      </c>
      <c r="H227" s="4">
        <f t="shared" si="21"/>
        <v>262.5</v>
      </c>
      <c r="I227" s="121" t="s">
        <v>234</v>
      </c>
    </row>
    <row r="228" spans="1:14" x14ac:dyDescent="0.3">
      <c r="A228">
        <v>4415</v>
      </c>
      <c r="B228">
        <v>700</v>
      </c>
      <c r="C228" t="s">
        <v>53</v>
      </c>
      <c r="D228" s="97">
        <v>4500</v>
      </c>
      <c r="E228" s="110">
        <v>6000</v>
      </c>
      <c r="G228" s="4">
        <v>1500</v>
      </c>
      <c r="H228" s="4">
        <f t="shared" si="21"/>
        <v>4500</v>
      </c>
      <c r="I228" s="121" t="s">
        <v>235</v>
      </c>
      <c r="K228" t="s">
        <v>576</v>
      </c>
    </row>
    <row r="229" spans="1:14" x14ac:dyDescent="0.3">
      <c r="A229">
        <v>4425</v>
      </c>
      <c r="B229">
        <v>700</v>
      </c>
      <c r="C229" t="s">
        <v>55</v>
      </c>
      <c r="D229" s="97">
        <v>800</v>
      </c>
      <c r="E229" s="110">
        <v>840</v>
      </c>
      <c r="H229" s="4">
        <f t="shared" si="21"/>
        <v>840</v>
      </c>
      <c r="I229" s="121" t="s">
        <v>236</v>
      </c>
    </row>
    <row r="230" spans="1:14" ht="15" thickBot="1" x14ac:dyDescent="0.35">
      <c r="A230">
        <v>4427</v>
      </c>
      <c r="B230">
        <v>700</v>
      </c>
      <c r="C230" t="s">
        <v>237</v>
      </c>
      <c r="D230" s="97"/>
      <c r="E230" s="110">
        <v>0</v>
      </c>
      <c r="H230" s="4">
        <f t="shared" si="21"/>
        <v>0</v>
      </c>
      <c r="I230" s="128" t="s">
        <v>238</v>
      </c>
    </row>
    <row r="231" spans="1:14" ht="15" thickBot="1" x14ac:dyDescent="0.35">
      <c r="C231" s="7" t="s">
        <v>11</v>
      </c>
      <c r="D231" s="99">
        <f>SUM(D210:D230)</f>
        <v>41157</v>
      </c>
      <c r="E231" s="112">
        <f t="shared" ref="E231:H231" si="27">SUM(E210:E230)</f>
        <v>45770</v>
      </c>
      <c r="F231" s="74">
        <f t="shared" si="27"/>
        <v>0</v>
      </c>
      <c r="G231" s="69">
        <f t="shared" si="27"/>
        <v>2100</v>
      </c>
      <c r="H231" s="69">
        <f t="shared" si="27"/>
        <v>43670</v>
      </c>
      <c r="I231" s="8">
        <f>E231-D231</f>
        <v>4613</v>
      </c>
      <c r="K231" s="5"/>
      <c r="N231" s="5"/>
    </row>
    <row r="232" spans="1:14" x14ac:dyDescent="0.3">
      <c r="D232" s="97">
        <v>0</v>
      </c>
      <c r="E232" s="110"/>
      <c r="H232" s="4">
        <f t="shared" ref="H232:H294" si="28">E232-G232</f>
        <v>0</v>
      </c>
    </row>
    <row r="233" spans="1:14" x14ac:dyDescent="0.3">
      <c r="A233" s="3">
        <v>701</v>
      </c>
      <c r="B233" s="3"/>
      <c r="C233" s="3" t="s">
        <v>239</v>
      </c>
      <c r="D233" s="97">
        <v>0</v>
      </c>
      <c r="E233" s="110"/>
      <c r="H233" s="4">
        <f t="shared" si="28"/>
        <v>0</v>
      </c>
    </row>
    <row r="234" spans="1:14" x14ac:dyDescent="0.3">
      <c r="A234">
        <v>1140</v>
      </c>
      <c r="B234">
        <v>701</v>
      </c>
      <c r="C234" t="s">
        <v>240</v>
      </c>
      <c r="D234" s="97"/>
      <c r="E234" s="110">
        <v>0</v>
      </c>
      <c r="H234" s="4">
        <f t="shared" si="28"/>
        <v>0</v>
      </c>
      <c r="I234" s="121" t="s">
        <v>241</v>
      </c>
    </row>
    <row r="235" spans="1:14" ht="15" thickBot="1" x14ac:dyDescent="0.35">
      <c r="A235">
        <v>1155</v>
      </c>
      <c r="B235">
        <v>701</v>
      </c>
      <c r="C235" t="s">
        <v>10</v>
      </c>
      <c r="D235" s="98">
        <v>8000</v>
      </c>
      <c r="E235" s="110">
        <v>8000</v>
      </c>
      <c r="H235" s="4">
        <f t="shared" si="28"/>
        <v>8000</v>
      </c>
      <c r="I235" s="121" t="s">
        <v>242</v>
      </c>
    </row>
    <row r="236" spans="1:14" ht="15" thickBot="1" x14ac:dyDescent="0.35">
      <c r="C236" s="7" t="s">
        <v>11</v>
      </c>
      <c r="D236" s="96">
        <f>SUM(D234:D235)</f>
        <v>8000</v>
      </c>
      <c r="E236" s="111">
        <f t="shared" ref="E236:H236" si="29">SUM(E234:E235)</f>
        <v>8000</v>
      </c>
      <c r="F236" s="9">
        <f t="shared" si="29"/>
        <v>0</v>
      </c>
      <c r="G236" s="8">
        <f t="shared" si="29"/>
        <v>0</v>
      </c>
      <c r="H236" s="8">
        <f t="shared" si="29"/>
        <v>8000</v>
      </c>
      <c r="I236" s="8">
        <f>E236-D236</f>
        <v>0</v>
      </c>
      <c r="K236" s="5"/>
    </row>
    <row r="237" spans="1:14" x14ac:dyDescent="0.3">
      <c r="D237" s="97"/>
      <c r="E237" s="110"/>
      <c r="H237" s="4">
        <f t="shared" si="28"/>
        <v>0</v>
      </c>
    </row>
    <row r="238" spans="1:14" x14ac:dyDescent="0.3">
      <c r="A238">
        <v>4315</v>
      </c>
      <c r="B238">
        <v>701</v>
      </c>
      <c r="C238" t="s">
        <v>112</v>
      </c>
      <c r="D238" s="97"/>
      <c r="E238" s="110">
        <v>0</v>
      </c>
      <c r="H238" s="4">
        <f t="shared" si="28"/>
        <v>0</v>
      </c>
      <c r="I238" s="121" t="s">
        <v>243</v>
      </c>
    </row>
    <row r="239" spans="1:14" x14ac:dyDescent="0.3">
      <c r="A239">
        <v>4325</v>
      </c>
      <c r="B239">
        <v>701</v>
      </c>
      <c r="C239" t="s">
        <v>96</v>
      </c>
      <c r="D239" s="97"/>
      <c r="E239" s="110">
        <v>0</v>
      </c>
      <c r="H239" s="4">
        <f t="shared" si="28"/>
        <v>0</v>
      </c>
    </row>
    <row r="240" spans="1:14" x14ac:dyDescent="0.3">
      <c r="A240">
        <v>4326</v>
      </c>
      <c r="B240">
        <v>701</v>
      </c>
      <c r="C240" t="s">
        <v>244</v>
      </c>
      <c r="D240" s="97"/>
      <c r="E240" s="110">
        <v>0</v>
      </c>
      <c r="H240" s="4">
        <f t="shared" si="28"/>
        <v>0</v>
      </c>
    </row>
    <row r="241" spans="1:11" x14ac:dyDescent="0.3">
      <c r="A241">
        <v>4340</v>
      </c>
      <c r="B241">
        <v>701</v>
      </c>
      <c r="C241" t="s">
        <v>245</v>
      </c>
      <c r="D241" s="97">
        <v>8000</v>
      </c>
      <c r="E241" s="110">
        <v>8000</v>
      </c>
      <c r="H241" s="4">
        <f t="shared" si="28"/>
        <v>8000</v>
      </c>
      <c r="I241" s="121" t="s">
        <v>246</v>
      </c>
    </row>
    <row r="242" spans="1:11" x14ac:dyDescent="0.3">
      <c r="A242">
        <v>4370</v>
      </c>
      <c r="B242">
        <v>701</v>
      </c>
      <c r="C242" t="s">
        <v>189</v>
      </c>
      <c r="D242" s="97"/>
      <c r="E242" s="110">
        <v>0</v>
      </c>
      <c r="H242" s="4">
        <f t="shared" si="28"/>
        <v>0</v>
      </c>
    </row>
    <row r="243" spans="1:11" x14ac:dyDescent="0.3">
      <c r="A243">
        <v>4375</v>
      </c>
      <c r="B243">
        <v>701</v>
      </c>
      <c r="C243" t="s">
        <v>48</v>
      </c>
      <c r="D243" s="97">
        <v>0</v>
      </c>
      <c r="E243" s="110">
        <v>0</v>
      </c>
      <c r="H243" s="4">
        <f t="shared" si="28"/>
        <v>0</v>
      </c>
    </row>
    <row r="244" spans="1:11" x14ac:dyDescent="0.3">
      <c r="A244">
        <v>4376</v>
      </c>
      <c r="B244">
        <v>701</v>
      </c>
      <c r="C244" t="s">
        <v>247</v>
      </c>
      <c r="D244" s="97">
        <v>0</v>
      </c>
      <c r="E244" s="110"/>
      <c r="H244" s="4">
        <f t="shared" si="28"/>
        <v>0</v>
      </c>
    </row>
    <row r="245" spans="1:11" ht="15" thickBot="1" x14ac:dyDescent="0.35">
      <c r="A245">
        <v>6885</v>
      </c>
      <c r="B245">
        <v>701</v>
      </c>
      <c r="C245" t="s">
        <v>57</v>
      </c>
      <c r="D245" s="97">
        <v>0</v>
      </c>
      <c r="E245" s="110"/>
      <c r="H245" s="4">
        <f t="shared" si="28"/>
        <v>0</v>
      </c>
    </row>
    <row r="246" spans="1:11" ht="15" thickBot="1" x14ac:dyDescent="0.35">
      <c r="C246" s="7" t="s">
        <v>11</v>
      </c>
      <c r="D246" s="96">
        <f>SUM(D238:D245)</f>
        <v>8000</v>
      </c>
      <c r="E246" s="111">
        <f t="shared" ref="E246:H246" si="30">SUM(E238:E245)</f>
        <v>8000</v>
      </c>
      <c r="F246" s="9">
        <f t="shared" si="30"/>
        <v>0</v>
      </c>
      <c r="G246" s="8">
        <f t="shared" si="30"/>
        <v>0</v>
      </c>
      <c r="H246" s="8">
        <f t="shared" si="30"/>
        <v>8000</v>
      </c>
      <c r="I246" s="8">
        <f>E246-D246</f>
        <v>0</v>
      </c>
      <c r="K246" s="5"/>
    </row>
    <row r="247" spans="1:11" x14ac:dyDescent="0.3">
      <c r="D247" s="97">
        <v>0</v>
      </c>
      <c r="E247" s="110"/>
      <c r="H247" s="4">
        <f t="shared" si="28"/>
        <v>0</v>
      </c>
    </row>
    <row r="248" spans="1:11" x14ac:dyDescent="0.3">
      <c r="A248" s="3">
        <v>710</v>
      </c>
      <c r="B248" s="3"/>
      <c r="C248" s="3" t="s">
        <v>248</v>
      </c>
      <c r="D248" s="97">
        <v>0</v>
      </c>
      <c r="E248" s="110"/>
      <c r="H248" s="4">
        <f t="shared" si="28"/>
        <v>0</v>
      </c>
    </row>
    <row r="249" spans="1:11" x14ac:dyDescent="0.3">
      <c r="A249">
        <v>1150</v>
      </c>
      <c r="B249">
        <v>710</v>
      </c>
      <c r="C249" t="s">
        <v>167</v>
      </c>
      <c r="D249" s="97">
        <v>6800</v>
      </c>
      <c r="E249" s="110">
        <v>6000</v>
      </c>
      <c r="H249" s="4">
        <f t="shared" si="28"/>
        <v>6000</v>
      </c>
      <c r="I249" s="121" t="s">
        <v>249</v>
      </c>
    </row>
    <row r="250" spans="1:11" x14ac:dyDescent="0.3">
      <c r="A250">
        <v>1155</v>
      </c>
      <c r="B250">
        <v>710</v>
      </c>
      <c r="C250" t="s">
        <v>10</v>
      </c>
      <c r="D250" s="97">
        <v>0</v>
      </c>
      <c r="E250" s="110">
        <v>0</v>
      </c>
      <c r="H250" s="4">
        <f t="shared" si="28"/>
        <v>0</v>
      </c>
    </row>
    <row r="251" spans="1:11" ht="15" thickBot="1" x14ac:dyDescent="0.35">
      <c r="A251">
        <v>1180</v>
      </c>
      <c r="B251">
        <v>710</v>
      </c>
      <c r="C251" t="s">
        <v>250</v>
      </c>
      <c r="D251" s="97">
        <v>2500</v>
      </c>
      <c r="E251" s="110">
        <v>4000</v>
      </c>
      <c r="H251" s="4">
        <f t="shared" si="28"/>
        <v>4000</v>
      </c>
      <c r="K251" t="s">
        <v>607</v>
      </c>
    </row>
    <row r="252" spans="1:11" ht="15" thickBot="1" x14ac:dyDescent="0.35">
      <c r="C252" s="7" t="s">
        <v>11</v>
      </c>
      <c r="D252" s="96">
        <f>SUM(D247:D251)</f>
        <v>9300</v>
      </c>
      <c r="E252" s="111">
        <f t="shared" ref="E252:H252" si="31">SUM(E247:E251)</f>
        <v>10000</v>
      </c>
      <c r="F252" s="9">
        <f t="shared" si="31"/>
        <v>0</v>
      </c>
      <c r="G252" s="8">
        <f t="shared" si="31"/>
        <v>0</v>
      </c>
      <c r="H252" s="8">
        <f t="shared" si="31"/>
        <v>10000</v>
      </c>
      <c r="I252" s="8">
        <f>E252-D252</f>
        <v>700</v>
      </c>
      <c r="K252" s="5"/>
    </row>
    <row r="253" spans="1:11" x14ac:dyDescent="0.3">
      <c r="D253" s="97"/>
      <c r="E253" s="110"/>
      <c r="H253" s="4">
        <f t="shared" si="28"/>
        <v>0</v>
      </c>
    </row>
    <row r="254" spans="1:11" x14ac:dyDescent="0.3">
      <c r="A254">
        <v>4190</v>
      </c>
      <c r="B254">
        <v>710</v>
      </c>
      <c r="C254" t="s">
        <v>17</v>
      </c>
      <c r="D254" s="97">
        <v>1000</v>
      </c>
      <c r="E254" s="110"/>
      <c r="H254" s="4">
        <f t="shared" si="28"/>
        <v>0</v>
      </c>
    </row>
    <row r="255" spans="1:11" x14ac:dyDescent="0.3">
      <c r="A255">
        <v>4200</v>
      </c>
      <c r="B255">
        <v>710</v>
      </c>
      <c r="C255" t="s">
        <v>83</v>
      </c>
      <c r="D255" s="97">
        <v>1500</v>
      </c>
      <c r="E255" s="110">
        <v>1575</v>
      </c>
      <c r="H255" s="4">
        <f t="shared" si="28"/>
        <v>1575</v>
      </c>
      <c r="I255" s="121" t="s">
        <v>251</v>
      </c>
    </row>
    <row r="256" spans="1:11" x14ac:dyDescent="0.3">
      <c r="A256">
        <v>4255</v>
      </c>
      <c r="B256">
        <v>710</v>
      </c>
      <c r="C256" t="s">
        <v>27</v>
      </c>
      <c r="D256" s="97">
        <v>2000</v>
      </c>
      <c r="E256" s="110">
        <v>2100</v>
      </c>
      <c r="H256" s="4">
        <f t="shared" si="28"/>
        <v>2100</v>
      </c>
      <c r="I256" s="121" t="s">
        <v>252</v>
      </c>
    </row>
    <row r="257" spans="1:11" x14ac:dyDescent="0.3">
      <c r="A257">
        <v>4265</v>
      </c>
      <c r="B257">
        <v>710</v>
      </c>
      <c r="C257" t="s">
        <v>140</v>
      </c>
      <c r="D257" s="97">
        <v>21659.999999999996</v>
      </c>
      <c r="E257" s="110">
        <v>20000</v>
      </c>
      <c r="G257" s="5">
        <v>1487</v>
      </c>
      <c r="H257" s="4">
        <f t="shared" si="28"/>
        <v>18513</v>
      </c>
      <c r="I257" s="121" t="s">
        <v>253</v>
      </c>
      <c r="K257" t="s">
        <v>588</v>
      </c>
    </row>
    <row r="258" spans="1:11" x14ac:dyDescent="0.3">
      <c r="A258">
        <v>4270</v>
      </c>
      <c r="B258">
        <v>710</v>
      </c>
      <c r="C258" t="s">
        <v>254</v>
      </c>
      <c r="D258" s="97">
        <v>68.399999999999991</v>
      </c>
      <c r="E258" s="110">
        <v>71.819999999999993</v>
      </c>
      <c r="H258" s="4">
        <f t="shared" si="28"/>
        <v>71.819999999999993</v>
      </c>
      <c r="I258" s="121" t="s">
        <v>255</v>
      </c>
    </row>
    <row r="259" spans="1:11" x14ac:dyDescent="0.3">
      <c r="A259">
        <v>4275</v>
      </c>
      <c r="B259">
        <v>710</v>
      </c>
      <c r="C259" t="s">
        <v>68</v>
      </c>
      <c r="D259" s="97">
        <v>9132</v>
      </c>
      <c r="E259" s="110">
        <v>9588.6</v>
      </c>
      <c r="H259" s="4">
        <f t="shared" si="28"/>
        <v>9588.6</v>
      </c>
      <c r="I259" s="121" t="s">
        <v>256</v>
      </c>
    </row>
    <row r="260" spans="1:11" x14ac:dyDescent="0.3">
      <c r="A260">
        <v>4280</v>
      </c>
      <c r="B260">
        <v>710</v>
      </c>
      <c r="C260" t="s">
        <v>222</v>
      </c>
      <c r="D260" s="97">
        <v>10240</v>
      </c>
      <c r="E260" s="110">
        <v>8500</v>
      </c>
      <c r="H260" s="4">
        <f t="shared" si="28"/>
        <v>8500</v>
      </c>
      <c r="I260" s="121" t="s">
        <v>257</v>
      </c>
    </row>
    <row r="261" spans="1:11" x14ac:dyDescent="0.3">
      <c r="A261">
        <v>4285</v>
      </c>
      <c r="B261">
        <v>710</v>
      </c>
      <c r="C261" t="s">
        <v>144</v>
      </c>
      <c r="D261" s="97">
        <v>854.99999999999989</v>
      </c>
      <c r="E261" s="110">
        <v>897.74999999999989</v>
      </c>
      <c r="H261" s="4">
        <f t="shared" si="28"/>
        <v>897.74999999999989</v>
      </c>
      <c r="I261" s="121" t="s">
        <v>258</v>
      </c>
      <c r="K261" t="s">
        <v>589</v>
      </c>
    </row>
    <row r="262" spans="1:11" x14ac:dyDescent="0.3">
      <c r="A262">
        <v>4290</v>
      </c>
      <c r="B262">
        <v>710</v>
      </c>
      <c r="C262" t="s">
        <v>29</v>
      </c>
      <c r="D262" s="97">
        <v>1000</v>
      </c>
      <c r="E262" s="110">
        <v>1050</v>
      </c>
      <c r="H262" s="4">
        <f t="shared" si="28"/>
        <v>1050</v>
      </c>
      <c r="I262" s="121" t="s">
        <v>259</v>
      </c>
    </row>
    <row r="263" spans="1:11" x14ac:dyDescent="0.3">
      <c r="A263">
        <v>4366</v>
      </c>
      <c r="B263">
        <v>710</v>
      </c>
      <c r="C263" t="s">
        <v>39</v>
      </c>
      <c r="D263" s="97">
        <v>2000</v>
      </c>
      <c r="E263" s="110">
        <v>2100</v>
      </c>
      <c r="H263" s="4">
        <f t="shared" si="28"/>
        <v>2100</v>
      </c>
    </row>
    <row r="264" spans="1:11" x14ac:dyDescent="0.3">
      <c r="A264">
        <v>4370</v>
      </c>
      <c r="B264">
        <v>710</v>
      </c>
      <c r="C264" t="s">
        <v>43</v>
      </c>
      <c r="D264" s="97">
        <v>4351.99</v>
      </c>
      <c r="E264" s="110">
        <v>3000</v>
      </c>
      <c r="H264" s="4">
        <f t="shared" si="28"/>
        <v>3000</v>
      </c>
      <c r="I264" s="121" t="s">
        <v>260</v>
      </c>
    </row>
    <row r="265" spans="1:11" x14ac:dyDescent="0.3">
      <c r="A265">
        <v>4372</v>
      </c>
      <c r="B265">
        <v>710</v>
      </c>
      <c r="C265" t="s">
        <v>47</v>
      </c>
      <c r="D265" s="97">
        <v>2682.24</v>
      </c>
      <c r="E265" s="110">
        <v>3250</v>
      </c>
      <c r="H265" s="4">
        <f t="shared" si="28"/>
        <v>3250</v>
      </c>
      <c r="I265" s="121" t="s">
        <v>261</v>
      </c>
    </row>
    <row r="266" spans="1:11" x14ac:dyDescent="0.3">
      <c r="A266">
        <v>4375</v>
      </c>
      <c r="B266">
        <v>710</v>
      </c>
      <c r="C266" t="s">
        <v>48</v>
      </c>
      <c r="D266" s="97">
        <v>1000</v>
      </c>
      <c r="E266" s="110">
        <v>1050</v>
      </c>
      <c r="G266" s="4">
        <v>500</v>
      </c>
      <c r="H266" s="4">
        <f t="shared" si="28"/>
        <v>550</v>
      </c>
      <c r="I266" s="121" t="s">
        <v>262</v>
      </c>
      <c r="K266" t="s">
        <v>576</v>
      </c>
    </row>
    <row r="267" spans="1:11" x14ac:dyDescent="0.3">
      <c r="A267">
        <v>4390</v>
      </c>
      <c r="B267">
        <v>710</v>
      </c>
      <c r="C267" t="s">
        <v>263</v>
      </c>
      <c r="D267" s="97"/>
      <c r="E267" s="110">
        <v>0</v>
      </c>
      <c r="H267" s="4">
        <f t="shared" si="28"/>
        <v>0</v>
      </c>
    </row>
    <row r="268" spans="1:11" ht="27" x14ac:dyDescent="0.3">
      <c r="A268">
        <v>4400</v>
      </c>
      <c r="B268">
        <v>710</v>
      </c>
      <c r="C268" t="s">
        <v>264</v>
      </c>
      <c r="D268" s="97">
        <v>4000</v>
      </c>
      <c r="E268" s="110">
        <v>2500</v>
      </c>
      <c r="G268" s="4">
        <v>2500</v>
      </c>
      <c r="H268" s="4">
        <f t="shared" si="28"/>
        <v>0</v>
      </c>
      <c r="I268" s="121" t="s">
        <v>265</v>
      </c>
      <c r="K268" t="s">
        <v>590</v>
      </c>
    </row>
    <row r="269" spans="1:11" x14ac:dyDescent="0.3">
      <c r="A269">
        <v>4410</v>
      </c>
      <c r="B269">
        <v>710</v>
      </c>
      <c r="C269" t="s">
        <v>155</v>
      </c>
      <c r="D269" s="97">
        <v>500</v>
      </c>
      <c r="E269" s="110">
        <v>525</v>
      </c>
      <c r="H269" s="4">
        <f t="shared" si="28"/>
        <v>525</v>
      </c>
      <c r="I269" s="121" t="s">
        <v>266</v>
      </c>
    </row>
    <row r="270" spans="1:11" x14ac:dyDescent="0.3">
      <c r="A270">
        <v>4415</v>
      </c>
      <c r="B270">
        <v>710</v>
      </c>
      <c r="C270" t="s">
        <v>53</v>
      </c>
      <c r="D270" s="97">
        <v>13000</v>
      </c>
      <c r="E270" s="110">
        <v>5000</v>
      </c>
      <c r="H270" s="4">
        <f t="shared" si="28"/>
        <v>5000</v>
      </c>
      <c r="I270" s="121" t="s">
        <v>267</v>
      </c>
      <c r="K270" t="s">
        <v>591</v>
      </c>
    </row>
    <row r="271" spans="1:11" x14ac:dyDescent="0.3">
      <c r="A271">
        <v>4417</v>
      </c>
      <c r="B271">
        <v>710</v>
      </c>
      <c r="C271" t="s">
        <v>268</v>
      </c>
      <c r="D271" s="97"/>
      <c r="E271" s="110">
        <v>0</v>
      </c>
      <c r="H271" s="4">
        <f t="shared" si="28"/>
        <v>0</v>
      </c>
      <c r="I271" s="121" t="s">
        <v>269</v>
      </c>
    </row>
    <row r="272" spans="1:11" x14ac:dyDescent="0.3">
      <c r="A272">
        <v>4425</v>
      </c>
      <c r="B272">
        <v>710</v>
      </c>
      <c r="C272" t="s">
        <v>55</v>
      </c>
      <c r="D272" s="97">
        <v>4000</v>
      </c>
      <c r="E272" s="110">
        <v>4200</v>
      </c>
      <c r="G272" s="4">
        <v>3000</v>
      </c>
      <c r="H272" s="4">
        <f t="shared" si="28"/>
        <v>1200</v>
      </c>
      <c r="I272" s="121" t="s">
        <v>270</v>
      </c>
      <c r="K272" t="s">
        <v>592</v>
      </c>
    </row>
    <row r="273" spans="1:14" ht="15" thickBot="1" x14ac:dyDescent="0.35">
      <c r="A273">
        <v>6885</v>
      </c>
      <c r="B273">
        <v>710</v>
      </c>
      <c r="C273" t="s">
        <v>57</v>
      </c>
      <c r="D273" s="97">
        <v>300</v>
      </c>
      <c r="E273" s="110">
        <v>300</v>
      </c>
      <c r="H273" s="4">
        <f t="shared" si="28"/>
        <v>300</v>
      </c>
    </row>
    <row r="274" spans="1:14" ht="15" thickBot="1" x14ac:dyDescent="0.35">
      <c r="C274" s="7" t="s">
        <v>11</v>
      </c>
      <c r="D274" s="99">
        <f>SUM(D254:D273)</f>
        <v>79289.62999999999</v>
      </c>
      <c r="E274" s="112">
        <f t="shared" ref="E274:H274" si="32">SUM(E254:E273)</f>
        <v>65708.17</v>
      </c>
      <c r="F274" s="74">
        <f t="shared" si="32"/>
        <v>0</v>
      </c>
      <c r="G274" s="69">
        <f t="shared" si="32"/>
        <v>7487</v>
      </c>
      <c r="H274" s="69">
        <f t="shared" si="32"/>
        <v>58221.17</v>
      </c>
      <c r="I274" s="8">
        <f>E274-D274</f>
        <v>-13581.459999999992</v>
      </c>
      <c r="K274" s="5"/>
      <c r="N274" s="5"/>
    </row>
    <row r="275" spans="1:14" x14ac:dyDescent="0.3">
      <c r="D275" s="97"/>
      <c r="E275" s="110"/>
      <c r="H275" s="4">
        <f t="shared" si="28"/>
        <v>0</v>
      </c>
    </row>
    <row r="276" spans="1:14" x14ac:dyDescent="0.3">
      <c r="C276" t="s">
        <v>271</v>
      </c>
      <c r="D276" s="97"/>
      <c r="E276" s="110"/>
      <c r="H276" s="4">
        <f t="shared" si="28"/>
        <v>0</v>
      </c>
    </row>
    <row r="277" spans="1:14" x14ac:dyDescent="0.3">
      <c r="A277" s="3">
        <v>800</v>
      </c>
      <c r="B277" s="3"/>
      <c r="C277" s="3" t="s">
        <v>272</v>
      </c>
      <c r="D277" s="97"/>
      <c r="E277" s="110"/>
      <c r="H277" s="4">
        <f t="shared" si="28"/>
        <v>0</v>
      </c>
    </row>
    <row r="278" spans="1:14" x14ac:dyDescent="0.3">
      <c r="A278">
        <v>1155</v>
      </c>
      <c r="B278">
        <v>800</v>
      </c>
      <c r="C278" t="s">
        <v>10</v>
      </c>
      <c r="D278" s="97">
        <v>0</v>
      </c>
      <c r="E278" s="110">
        <v>0</v>
      </c>
      <c r="H278" s="4">
        <f t="shared" si="28"/>
        <v>0</v>
      </c>
    </row>
    <row r="279" spans="1:14" ht="27" x14ac:dyDescent="0.3">
      <c r="A279">
        <v>1160</v>
      </c>
      <c r="B279">
        <v>800</v>
      </c>
      <c r="C279" t="s">
        <v>273</v>
      </c>
      <c r="D279" s="97">
        <v>8000</v>
      </c>
      <c r="E279" s="110">
        <v>10000</v>
      </c>
      <c r="H279" s="4">
        <f t="shared" si="28"/>
        <v>10000</v>
      </c>
      <c r="I279" s="121" t="s">
        <v>274</v>
      </c>
    </row>
    <row r="280" spans="1:14" ht="15" thickBot="1" x14ac:dyDescent="0.35">
      <c r="A280">
        <v>1800</v>
      </c>
      <c r="B280">
        <v>800</v>
      </c>
      <c r="C280" t="s">
        <v>275</v>
      </c>
      <c r="D280" s="97"/>
      <c r="E280" s="110"/>
      <c r="H280" s="4">
        <f t="shared" si="28"/>
        <v>0</v>
      </c>
    </row>
    <row r="281" spans="1:14" ht="15" thickBot="1" x14ac:dyDescent="0.35">
      <c r="C281" s="7" t="s">
        <v>11</v>
      </c>
      <c r="D281" s="96">
        <f>SUM(D278:D280)</f>
        <v>8000</v>
      </c>
      <c r="E281" s="111">
        <f t="shared" ref="E281:H281" si="33">SUM(E278:E280)</f>
        <v>10000</v>
      </c>
      <c r="F281" s="9">
        <f t="shared" si="33"/>
        <v>0</v>
      </c>
      <c r="G281" s="8">
        <f t="shared" si="33"/>
        <v>0</v>
      </c>
      <c r="H281" s="8">
        <f t="shared" si="33"/>
        <v>10000</v>
      </c>
      <c r="I281" s="8">
        <f>E281-D281</f>
        <v>2000</v>
      </c>
      <c r="K281" s="5"/>
    </row>
    <row r="282" spans="1:14" x14ac:dyDescent="0.3">
      <c r="D282" s="97">
        <v>0</v>
      </c>
      <c r="E282" s="110"/>
      <c r="H282" s="4">
        <f t="shared" si="28"/>
        <v>0</v>
      </c>
    </row>
    <row r="283" spans="1:14" x14ac:dyDescent="0.3">
      <c r="A283">
        <v>4285</v>
      </c>
      <c r="B283">
        <v>800</v>
      </c>
      <c r="C283" t="s">
        <v>144</v>
      </c>
      <c r="D283" s="97">
        <v>2849.9999999999995</v>
      </c>
      <c r="E283" s="110">
        <v>3500</v>
      </c>
      <c r="H283" s="4">
        <f t="shared" si="28"/>
        <v>3500</v>
      </c>
      <c r="I283" s="121" t="s">
        <v>276</v>
      </c>
    </row>
    <row r="284" spans="1:14" x14ac:dyDescent="0.3">
      <c r="A284">
        <v>4290</v>
      </c>
      <c r="B284">
        <v>800</v>
      </c>
      <c r="C284" t="s">
        <v>29</v>
      </c>
      <c r="D284" s="97">
        <v>2000</v>
      </c>
      <c r="E284" s="110">
        <v>2100</v>
      </c>
      <c r="H284" s="4">
        <f t="shared" si="28"/>
        <v>2100</v>
      </c>
      <c r="I284" s="121" t="s">
        <v>277</v>
      </c>
    </row>
    <row r="285" spans="1:14" x14ac:dyDescent="0.3">
      <c r="A285">
        <v>4325</v>
      </c>
      <c r="B285">
        <v>800</v>
      </c>
      <c r="C285" t="s">
        <v>96</v>
      </c>
      <c r="D285" s="97">
        <v>1000</v>
      </c>
      <c r="E285" s="110">
        <v>1050</v>
      </c>
      <c r="H285" s="4">
        <f t="shared" si="28"/>
        <v>1050</v>
      </c>
      <c r="I285" s="121" t="s">
        <v>278</v>
      </c>
    </row>
    <row r="286" spans="1:14" x14ac:dyDescent="0.3">
      <c r="A286">
        <v>4364</v>
      </c>
      <c r="B286">
        <v>800</v>
      </c>
      <c r="C286" t="s">
        <v>279</v>
      </c>
      <c r="D286" s="97">
        <v>200</v>
      </c>
      <c r="E286" s="110">
        <v>210</v>
      </c>
      <c r="H286" s="4">
        <f t="shared" si="28"/>
        <v>210</v>
      </c>
      <c r="I286" s="121" t="s">
        <v>280</v>
      </c>
    </row>
    <row r="287" spans="1:14" x14ac:dyDescent="0.3">
      <c r="A287">
        <v>4800</v>
      </c>
      <c r="B287">
        <v>800</v>
      </c>
      <c r="C287" t="s">
        <v>281</v>
      </c>
      <c r="D287" s="97">
        <v>150</v>
      </c>
      <c r="E287" s="110">
        <v>200</v>
      </c>
      <c r="G287" s="4">
        <v>150</v>
      </c>
      <c r="H287" s="4">
        <f t="shared" si="28"/>
        <v>50</v>
      </c>
      <c r="I287" s="121" t="s">
        <v>282</v>
      </c>
    </row>
    <row r="288" spans="1:14" x14ac:dyDescent="0.3">
      <c r="A288">
        <v>6885</v>
      </c>
      <c r="B288">
        <v>800</v>
      </c>
      <c r="C288" t="s">
        <v>57</v>
      </c>
      <c r="D288" s="97">
        <v>250</v>
      </c>
      <c r="E288" s="110">
        <v>262.5</v>
      </c>
      <c r="H288" s="4">
        <f t="shared" si="28"/>
        <v>262.5</v>
      </c>
      <c r="I288" s="121" t="s">
        <v>283</v>
      </c>
    </row>
    <row r="289" spans="1:14" ht="15" thickBot="1" x14ac:dyDescent="0.35">
      <c r="A289">
        <v>8203</v>
      </c>
      <c r="B289">
        <v>800</v>
      </c>
      <c r="C289" t="s">
        <v>284</v>
      </c>
      <c r="D289" s="97">
        <v>100</v>
      </c>
      <c r="E289" s="110">
        <v>105</v>
      </c>
      <c r="H289" s="4">
        <f t="shared" si="28"/>
        <v>105</v>
      </c>
      <c r="I289" s="121" t="s">
        <v>285</v>
      </c>
    </row>
    <row r="290" spans="1:14" ht="15" thickBot="1" x14ac:dyDescent="0.35">
      <c r="C290" s="7" t="s">
        <v>11</v>
      </c>
      <c r="D290" s="96">
        <f>SUM(D282:D289)</f>
        <v>6550</v>
      </c>
      <c r="E290" s="111">
        <f t="shared" ref="E290:H290" si="34">SUM(E282:E289)</f>
        <v>7427.5</v>
      </c>
      <c r="F290" s="9">
        <f t="shared" si="34"/>
        <v>0</v>
      </c>
      <c r="G290" s="8">
        <f t="shared" si="34"/>
        <v>150</v>
      </c>
      <c r="H290" s="8">
        <f t="shared" si="34"/>
        <v>7277.5</v>
      </c>
      <c r="I290" s="8">
        <f>E290-D290</f>
        <v>877.5</v>
      </c>
      <c r="K290" s="5"/>
      <c r="N290" s="5"/>
    </row>
    <row r="291" spans="1:14" x14ac:dyDescent="0.3">
      <c r="D291" s="97"/>
      <c r="E291" s="110"/>
      <c r="H291" s="4">
        <f t="shared" si="28"/>
        <v>0</v>
      </c>
    </row>
    <row r="292" spans="1:14" x14ac:dyDescent="0.3">
      <c r="A292" s="3">
        <v>810</v>
      </c>
      <c r="B292" s="3"/>
      <c r="C292" s="3" t="s">
        <v>286</v>
      </c>
      <c r="D292" s="97"/>
      <c r="E292" s="110"/>
      <c r="H292" s="4">
        <f t="shared" si="28"/>
        <v>0</v>
      </c>
    </row>
    <row r="293" spans="1:14" ht="27" x14ac:dyDescent="0.3">
      <c r="A293">
        <v>1155</v>
      </c>
      <c r="B293">
        <v>810</v>
      </c>
      <c r="C293" t="s">
        <v>10</v>
      </c>
      <c r="D293" s="97">
        <v>5000</v>
      </c>
      <c r="E293" s="110">
        <v>12000</v>
      </c>
      <c r="H293" s="4">
        <f t="shared" si="28"/>
        <v>12000</v>
      </c>
      <c r="I293" s="121" t="s">
        <v>287</v>
      </c>
    </row>
    <row r="294" spans="1:14" ht="15" thickBot="1" x14ac:dyDescent="0.35">
      <c r="A294">
        <v>1810</v>
      </c>
      <c r="B294">
        <v>810</v>
      </c>
      <c r="C294" t="s">
        <v>288</v>
      </c>
      <c r="D294" s="97">
        <v>40000</v>
      </c>
      <c r="E294" s="110">
        <v>43000</v>
      </c>
      <c r="H294" s="4">
        <f t="shared" si="28"/>
        <v>43000</v>
      </c>
      <c r="I294" s="121" t="s">
        <v>289</v>
      </c>
    </row>
    <row r="295" spans="1:14" ht="15" thickBot="1" x14ac:dyDescent="0.35">
      <c r="C295" s="7" t="s">
        <v>11</v>
      </c>
      <c r="D295" s="96">
        <f>SUM(D293:D294)</f>
        <v>45000</v>
      </c>
      <c r="E295" s="111">
        <f t="shared" ref="E295:H295" si="35">SUM(E293:E294)</f>
        <v>55000</v>
      </c>
      <c r="F295" s="9">
        <f t="shared" si="35"/>
        <v>0</v>
      </c>
      <c r="G295" s="8">
        <f t="shared" si="35"/>
        <v>0</v>
      </c>
      <c r="H295" s="8">
        <f t="shared" si="35"/>
        <v>55000</v>
      </c>
      <c r="I295" s="8">
        <f>E295-D295</f>
        <v>10000</v>
      </c>
    </row>
    <row r="296" spans="1:14" x14ac:dyDescent="0.3">
      <c r="D296" s="97"/>
      <c r="E296" s="110"/>
      <c r="H296" s="4">
        <f t="shared" ref="H296:H359" si="36">E296-G296</f>
        <v>0</v>
      </c>
    </row>
    <row r="297" spans="1:14" x14ac:dyDescent="0.3">
      <c r="A297">
        <v>4265</v>
      </c>
      <c r="B297">
        <v>810</v>
      </c>
      <c r="C297" t="s">
        <v>140</v>
      </c>
      <c r="D297" s="97">
        <v>4560</v>
      </c>
      <c r="E297" s="110">
        <v>4788</v>
      </c>
      <c r="H297" s="4">
        <f t="shared" si="36"/>
        <v>4788</v>
      </c>
      <c r="I297" s="121" t="s">
        <v>290</v>
      </c>
    </row>
    <row r="298" spans="1:14" ht="27" x14ac:dyDescent="0.3">
      <c r="A298">
        <v>4275</v>
      </c>
      <c r="B298">
        <v>810</v>
      </c>
      <c r="C298" t="s">
        <v>68</v>
      </c>
      <c r="D298" s="97">
        <v>1280</v>
      </c>
      <c r="E298" s="110">
        <v>6000</v>
      </c>
      <c r="H298" s="4">
        <f t="shared" si="36"/>
        <v>6000</v>
      </c>
      <c r="I298" s="121" t="s">
        <v>291</v>
      </c>
    </row>
    <row r="299" spans="1:14" x14ac:dyDescent="0.3">
      <c r="A299">
        <v>4285</v>
      </c>
      <c r="B299">
        <v>810</v>
      </c>
      <c r="C299" t="s">
        <v>144</v>
      </c>
      <c r="D299" s="97">
        <v>341.99999999999994</v>
      </c>
      <c r="E299" s="110">
        <v>359.09999999999997</v>
      </c>
      <c r="H299" s="4">
        <f t="shared" si="36"/>
        <v>359.09999999999997</v>
      </c>
      <c r="I299" s="121" t="s">
        <v>292</v>
      </c>
    </row>
    <row r="300" spans="1:14" x14ac:dyDescent="0.3">
      <c r="A300">
        <v>4295</v>
      </c>
      <c r="B300">
        <v>810</v>
      </c>
      <c r="C300" t="s">
        <v>293</v>
      </c>
      <c r="D300" s="97"/>
      <c r="E300" s="110">
        <v>0</v>
      </c>
      <c r="H300" s="4">
        <f t="shared" si="36"/>
        <v>0</v>
      </c>
    </row>
    <row r="301" spans="1:14" x14ac:dyDescent="0.3">
      <c r="A301">
        <v>4325</v>
      </c>
      <c r="B301">
        <v>810</v>
      </c>
      <c r="C301" t="s">
        <v>96</v>
      </c>
      <c r="D301" s="97">
        <v>2000</v>
      </c>
      <c r="E301" s="110">
        <v>2100</v>
      </c>
      <c r="H301" s="4">
        <f t="shared" si="36"/>
        <v>2100</v>
      </c>
      <c r="I301" s="121" t="s">
        <v>294</v>
      </c>
    </row>
    <row r="302" spans="1:14" x14ac:dyDescent="0.3">
      <c r="A302">
        <v>4365</v>
      </c>
      <c r="B302">
        <v>810</v>
      </c>
      <c r="C302" t="s">
        <v>97</v>
      </c>
      <c r="D302" s="97">
        <v>227.99999999999997</v>
      </c>
      <c r="E302" s="110">
        <v>239.39999999999998</v>
      </c>
      <c r="H302" s="4">
        <f t="shared" si="36"/>
        <v>239.39999999999998</v>
      </c>
      <c r="I302" s="121" t="s">
        <v>295</v>
      </c>
    </row>
    <row r="303" spans="1:14" x14ac:dyDescent="0.3">
      <c r="A303">
        <v>4395</v>
      </c>
      <c r="B303">
        <v>810</v>
      </c>
      <c r="C303" t="s">
        <v>153</v>
      </c>
      <c r="D303" s="97">
        <v>1000</v>
      </c>
      <c r="E303" s="110">
        <v>1050</v>
      </c>
      <c r="H303" s="4">
        <f t="shared" si="36"/>
        <v>1050</v>
      </c>
      <c r="I303" s="121" t="s">
        <v>296</v>
      </c>
    </row>
    <row r="304" spans="1:14" ht="15" thickBot="1" x14ac:dyDescent="0.35">
      <c r="A304">
        <v>6885</v>
      </c>
      <c r="B304">
        <v>810</v>
      </c>
      <c r="C304" t="s">
        <v>57</v>
      </c>
      <c r="D304" s="97">
        <v>50</v>
      </c>
      <c r="E304" s="110"/>
      <c r="H304" s="4">
        <f t="shared" si="36"/>
        <v>0</v>
      </c>
    </row>
    <row r="305" spans="1:11" ht="15" thickBot="1" x14ac:dyDescent="0.35">
      <c r="C305" s="7" t="s">
        <v>11</v>
      </c>
      <c r="D305" s="96">
        <f>SUM(D297:D304)</f>
        <v>9460</v>
      </c>
      <c r="E305" s="111">
        <f t="shared" ref="E305:H305" si="37">SUM(E297:E304)</f>
        <v>14536.5</v>
      </c>
      <c r="F305" s="9">
        <f t="shared" si="37"/>
        <v>0</v>
      </c>
      <c r="G305" s="8">
        <f t="shared" si="37"/>
        <v>0</v>
      </c>
      <c r="H305" s="8">
        <f t="shared" si="37"/>
        <v>14536.5</v>
      </c>
      <c r="I305" s="8">
        <f>E305-D305</f>
        <v>5076.5</v>
      </c>
      <c r="K305" s="5"/>
    </row>
    <row r="306" spans="1:11" x14ac:dyDescent="0.3">
      <c r="D306" s="97"/>
      <c r="E306" s="110"/>
      <c r="H306" s="4">
        <f t="shared" si="36"/>
        <v>0</v>
      </c>
    </row>
    <row r="307" spans="1:11" x14ac:dyDescent="0.3">
      <c r="A307" s="3">
        <v>815</v>
      </c>
      <c r="B307" s="3"/>
      <c r="C307" s="3" t="s">
        <v>297</v>
      </c>
      <c r="D307" s="97"/>
      <c r="E307" s="110"/>
      <c r="H307" s="4">
        <f t="shared" si="36"/>
        <v>0</v>
      </c>
    </row>
    <row r="308" spans="1:11" ht="24.6" x14ac:dyDescent="0.3">
      <c r="A308">
        <v>1155</v>
      </c>
      <c r="B308">
        <v>815</v>
      </c>
      <c r="C308" t="s">
        <v>10</v>
      </c>
      <c r="D308" s="97">
        <v>693000</v>
      </c>
      <c r="E308" s="110">
        <v>761302</v>
      </c>
      <c r="H308" s="4">
        <f t="shared" si="36"/>
        <v>761302</v>
      </c>
      <c r="I308" s="129" t="s">
        <v>298</v>
      </c>
    </row>
    <row r="309" spans="1:11" ht="40.200000000000003" x14ac:dyDescent="0.3">
      <c r="A309">
        <v>1156</v>
      </c>
      <c r="B309">
        <v>815</v>
      </c>
      <c r="C309" t="s">
        <v>299</v>
      </c>
      <c r="D309" s="97">
        <v>26250</v>
      </c>
      <c r="E309" s="110">
        <v>6000</v>
      </c>
      <c r="H309" s="4">
        <f t="shared" si="36"/>
        <v>6000</v>
      </c>
      <c r="I309" s="121" t="s">
        <v>300</v>
      </c>
    </row>
    <row r="310" spans="1:11" ht="27" x14ac:dyDescent="0.3">
      <c r="A310">
        <v>1811</v>
      </c>
      <c r="B310">
        <v>815</v>
      </c>
      <c r="C310" t="s">
        <v>301</v>
      </c>
      <c r="D310" s="97">
        <v>34000</v>
      </c>
      <c r="E310" s="110"/>
      <c r="H310" s="4">
        <f t="shared" si="36"/>
        <v>0</v>
      </c>
      <c r="I310" s="121" t="s">
        <v>302</v>
      </c>
    </row>
    <row r="311" spans="1:11" ht="15" thickBot="1" x14ac:dyDescent="0.35">
      <c r="A311">
        <v>1825</v>
      </c>
      <c r="B311">
        <v>815</v>
      </c>
      <c r="C311" t="s">
        <v>303</v>
      </c>
      <c r="D311" s="97">
        <v>15000</v>
      </c>
      <c r="E311" s="110">
        <v>15750</v>
      </c>
      <c r="H311" s="4">
        <f t="shared" si="36"/>
        <v>15750</v>
      </c>
      <c r="I311" s="121" t="s">
        <v>304</v>
      </c>
    </row>
    <row r="312" spans="1:11" ht="15" thickBot="1" x14ac:dyDescent="0.35">
      <c r="C312" s="7" t="s">
        <v>11</v>
      </c>
      <c r="D312" s="96">
        <f>SUM(D308:D311)</f>
        <v>768250</v>
      </c>
      <c r="E312" s="111">
        <f t="shared" ref="E312:H312" si="38">SUM(E308:E311)</f>
        <v>783052</v>
      </c>
      <c r="F312" s="9">
        <f t="shared" si="38"/>
        <v>0</v>
      </c>
      <c r="G312" s="8">
        <f t="shared" si="38"/>
        <v>0</v>
      </c>
      <c r="H312" s="8">
        <f t="shared" si="38"/>
        <v>783052</v>
      </c>
      <c r="I312" s="8">
        <f>E312-D312</f>
        <v>14802</v>
      </c>
      <c r="K312" s="5"/>
    </row>
    <row r="313" spans="1:11" x14ac:dyDescent="0.3">
      <c r="D313" s="97"/>
      <c r="E313" s="110"/>
      <c r="H313" s="4">
        <f t="shared" si="36"/>
        <v>0</v>
      </c>
    </row>
    <row r="314" spans="1:11" x14ac:dyDescent="0.3">
      <c r="A314">
        <v>4135</v>
      </c>
      <c r="B314">
        <v>815</v>
      </c>
      <c r="C314" t="s">
        <v>90</v>
      </c>
      <c r="D314" s="97">
        <v>0</v>
      </c>
      <c r="E314" s="110">
        <v>0</v>
      </c>
      <c r="H314" s="4">
        <f t="shared" si="36"/>
        <v>0</v>
      </c>
    </row>
    <row r="315" spans="1:11" x14ac:dyDescent="0.3">
      <c r="A315">
        <v>4190</v>
      </c>
      <c r="B315">
        <v>815</v>
      </c>
      <c r="C315" t="s">
        <v>17</v>
      </c>
      <c r="D315" s="97">
        <v>2000</v>
      </c>
      <c r="E315" s="110">
        <v>1000</v>
      </c>
      <c r="H315" s="4">
        <f t="shared" si="36"/>
        <v>1000</v>
      </c>
      <c r="I315" s="121" t="s">
        <v>305</v>
      </c>
    </row>
    <row r="316" spans="1:11" x14ac:dyDescent="0.3">
      <c r="A316">
        <v>4200</v>
      </c>
      <c r="B316">
        <v>815</v>
      </c>
      <c r="C316" t="s">
        <v>306</v>
      </c>
      <c r="D316" s="97">
        <v>1000</v>
      </c>
      <c r="E316" s="110">
        <v>1050</v>
      </c>
      <c r="H316" s="4">
        <f t="shared" si="36"/>
        <v>1050</v>
      </c>
      <c r="I316" s="121" t="s">
        <v>307</v>
      </c>
    </row>
    <row r="317" spans="1:11" x14ac:dyDescent="0.3">
      <c r="A317">
        <v>4245</v>
      </c>
      <c r="B317">
        <v>815</v>
      </c>
      <c r="C317" t="s">
        <v>175</v>
      </c>
      <c r="D317" s="97"/>
      <c r="E317" s="110">
        <v>0</v>
      </c>
      <c r="H317" s="4">
        <f t="shared" si="36"/>
        <v>0</v>
      </c>
      <c r="I317" s="127"/>
    </row>
    <row r="318" spans="1:11" x14ac:dyDescent="0.3">
      <c r="A318">
        <v>4255</v>
      </c>
      <c r="B318">
        <v>815</v>
      </c>
      <c r="C318" t="s">
        <v>27</v>
      </c>
      <c r="D318" s="97">
        <v>670</v>
      </c>
      <c r="E318" s="110">
        <v>703.5</v>
      </c>
      <c r="H318" s="4">
        <f t="shared" si="36"/>
        <v>703.5</v>
      </c>
      <c r="I318" s="121" t="s">
        <v>308</v>
      </c>
    </row>
    <row r="319" spans="1:11" x14ac:dyDescent="0.3">
      <c r="A319">
        <v>4265</v>
      </c>
      <c r="B319">
        <v>815</v>
      </c>
      <c r="C319" t="s">
        <v>140</v>
      </c>
      <c r="D319" s="97">
        <v>27671.219999999998</v>
      </c>
      <c r="E319" s="110">
        <v>29054.780999999999</v>
      </c>
      <c r="H319" s="4">
        <f t="shared" si="36"/>
        <v>29054.780999999999</v>
      </c>
      <c r="I319" s="121" t="s">
        <v>309</v>
      </c>
    </row>
    <row r="320" spans="1:11" x14ac:dyDescent="0.3">
      <c r="A320">
        <v>4275</v>
      </c>
      <c r="B320">
        <v>815</v>
      </c>
      <c r="C320" t="s">
        <v>68</v>
      </c>
      <c r="D320" s="97">
        <v>89596</v>
      </c>
      <c r="E320" s="110">
        <v>94075.8</v>
      </c>
      <c r="H320" s="4">
        <f t="shared" si="36"/>
        <v>94075.8</v>
      </c>
      <c r="I320" s="121" t="s">
        <v>310</v>
      </c>
    </row>
    <row r="321" spans="1:11" x14ac:dyDescent="0.3">
      <c r="A321">
        <v>4285</v>
      </c>
      <c r="B321">
        <v>815</v>
      </c>
      <c r="C321" t="s">
        <v>144</v>
      </c>
      <c r="D321" s="97">
        <v>2280</v>
      </c>
      <c r="E321" s="110">
        <v>2394</v>
      </c>
      <c r="H321" s="4">
        <f t="shared" si="36"/>
        <v>2394</v>
      </c>
      <c r="I321" s="121" t="s">
        <v>311</v>
      </c>
    </row>
    <row r="322" spans="1:11" x14ac:dyDescent="0.3">
      <c r="A322">
        <v>4290</v>
      </c>
      <c r="B322">
        <v>815</v>
      </c>
      <c r="C322" t="s">
        <v>29</v>
      </c>
      <c r="D322" s="97">
        <v>683.99999999999989</v>
      </c>
      <c r="E322" s="110"/>
      <c r="H322" s="4">
        <f t="shared" si="36"/>
        <v>0</v>
      </c>
    </row>
    <row r="323" spans="1:11" x14ac:dyDescent="0.3">
      <c r="A323">
        <v>4326</v>
      </c>
      <c r="B323">
        <v>815</v>
      </c>
      <c r="C323" t="s">
        <v>244</v>
      </c>
      <c r="D323" s="97">
        <v>0</v>
      </c>
      <c r="E323" s="110">
        <v>5000</v>
      </c>
      <c r="H323" s="4">
        <f t="shared" si="36"/>
        <v>5000</v>
      </c>
      <c r="I323" s="127" t="s">
        <v>312</v>
      </c>
    </row>
    <row r="324" spans="1:11" ht="27" x14ac:dyDescent="0.3">
      <c r="A324">
        <v>4340</v>
      </c>
      <c r="B324">
        <v>815</v>
      </c>
      <c r="C324" t="s">
        <v>245</v>
      </c>
      <c r="D324" s="97">
        <v>27000</v>
      </c>
      <c r="E324" s="110"/>
      <c r="H324" s="4">
        <f t="shared" si="36"/>
        <v>0</v>
      </c>
      <c r="I324" s="121" t="s">
        <v>313</v>
      </c>
    </row>
    <row r="325" spans="1:11" x14ac:dyDescent="0.3">
      <c r="A325">
        <v>4341</v>
      </c>
      <c r="B325">
        <v>815</v>
      </c>
      <c r="C325" t="s">
        <v>314</v>
      </c>
      <c r="D325" s="97"/>
      <c r="E325" s="110">
        <v>0</v>
      </c>
      <c r="H325" s="4">
        <f t="shared" si="36"/>
        <v>0</v>
      </c>
    </row>
    <row r="326" spans="1:11" x14ac:dyDescent="0.3">
      <c r="A326">
        <v>4365</v>
      </c>
      <c r="B326">
        <v>815</v>
      </c>
      <c r="C326" t="s">
        <v>97</v>
      </c>
      <c r="D326" s="97">
        <v>0</v>
      </c>
      <c r="E326" s="110">
        <v>0</v>
      </c>
      <c r="H326" s="4">
        <f t="shared" si="36"/>
        <v>0</v>
      </c>
    </row>
    <row r="327" spans="1:11" x14ac:dyDescent="0.3">
      <c r="A327">
        <v>4366</v>
      </c>
      <c r="B327">
        <v>815</v>
      </c>
      <c r="C327" t="s">
        <v>39</v>
      </c>
      <c r="D327" s="97">
        <v>20000</v>
      </c>
      <c r="E327" s="110">
        <v>21000</v>
      </c>
      <c r="H327" s="4">
        <f t="shared" si="36"/>
        <v>21000</v>
      </c>
      <c r="I327" s="121" t="s">
        <v>315</v>
      </c>
    </row>
    <row r="328" spans="1:11" ht="27" x14ac:dyDescent="0.3">
      <c r="A328">
        <v>4370</v>
      </c>
      <c r="B328">
        <v>815</v>
      </c>
      <c r="C328" t="s">
        <v>43</v>
      </c>
      <c r="D328" s="97">
        <v>51089.35</v>
      </c>
      <c r="E328" s="110">
        <v>70000</v>
      </c>
      <c r="G328" s="4">
        <v>30000</v>
      </c>
      <c r="H328" s="4">
        <f t="shared" si="36"/>
        <v>40000</v>
      </c>
      <c r="I328" s="121" t="s">
        <v>316</v>
      </c>
      <c r="K328" t="s">
        <v>593</v>
      </c>
    </row>
    <row r="329" spans="1:11" x14ac:dyDescent="0.3">
      <c r="A329" s="12">
        <v>4372</v>
      </c>
      <c r="B329">
        <v>815</v>
      </c>
      <c r="C329" t="s">
        <v>47</v>
      </c>
      <c r="D329" s="97">
        <v>7040</v>
      </c>
      <c r="E329" s="110">
        <v>7040</v>
      </c>
      <c r="H329" s="4">
        <f t="shared" si="36"/>
        <v>7040</v>
      </c>
      <c r="I329" s="121" t="s">
        <v>317</v>
      </c>
    </row>
    <row r="330" spans="1:11" x14ac:dyDescent="0.3">
      <c r="A330">
        <v>4375</v>
      </c>
      <c r="B330">
        <v>815</v>
      </c>
      <c r="C330" t="s">
        <v>318</v>
      </c>
      <c r="D330" s="97"/>
      <c r="E330" s="110">
        <v>0</v>
      </c>
      <c r="H330" s="4">
        <f t="shared" si="36"/>
        <v>0</v>
      </c>
    </row>
    <row r="331" spans="1:11" x14ac:dyDescent="0.3">
      <c r="A331">
        <v>4390</v>
      </c>
      <c r="B331">
        <v>815</v>
      </c>
      <c r="C331" t="s">
        <v>51</v>
      </c>
      <c r="D331" s="97">
        <v>1000</v>
      </c>
      <c r="E331" s="110">
        <v>1050</v>
      </c>
      <c r="H331" s="4">
        <f t="shared" si="36"/>
        <v>1050</v>
      </c>
      <c r="I331" s="121" t="s">
        <v>319</v>
      </c>
    </row>
    <row r="332" spans="1:11" x14ac:dyDescent="0.3">
      <c r="A332">
        <v>4395</v>
      </c>
      <c r="B332">
        <v>815</v>
      </c>
      <c r="C332" t="s">
        <v>320</v>
      </c>
      <c r="D332" s="97">
        <v>5520.5</v>
      </c>
      <c r="E332" s="116">
        <v>5000</v>
      </c>
      <c r="H332" s="4">
        <f t="shared" si="36"/>
        <v>5000</v>
      </c>
      <c r="I332" s="121" t="s">
        <v>321</v>
      </c>
    </row>
    <row r="333" spans="1:11" x14ac:dyDescent="0.3">
      <c r="A333">
        <v>4410</v>
      </c>
      <c r="B333">
        <v>815</v>
      </c>
      <c r="C333" t="s">
        <v>155</v>
      </c>
      <c r="D333" s="97">
        <v>1750</v>
      </c>
      <c r="E333" s="110">
        <v>1750</v>
      </c>
      <c r="H333" s="4">
        <f t="shared" si="36"/>
        <v>1750</v>
      </c>
      <c r="I333" s="121" t="s">
        <v>322</v>
      </c>
    </row>
    <row r="334" spans="1:11" x14ac:dyDescent="0.3">
      <c r="A334" s="11">
        <v>4411</v>
      </c>
      <c r="B334">
        <v>815</v>
      </c>
      <c r="C334" s="11" t="s">
        <v>323</v>
      </c>
      <c r="D334" s="97">
        <v>1750</v>
      </c>
      <c r="E334" s="110">
        <v>1750</v>
      </c>
      <c r="H334" s="4">
        <f t="shared" si="36"/>
        <v>1750</v>
      </c>
      <c r="I334" s="121" t="s">
        <v>324</v>
      </c>
    </row>
    <row r="335" spans="1:11" x14ac:dyDescent="0.3">
      <c r="A335">
        <v>4415</v>
      </c>
      <c r="B335">
        <v>815</v>
      </c>
      <c r="C335" t="s">
        <v>53</v>
      </c>
      <c r="D335" s="97">
        <v>7500</v>
      </c>
      <c r="E335" s="110">
        <v>10000</v>
      </c>
      <c r="H335" s="4">
        <f t="shared" si="36"/>
        <v>10000</v>
      </c>
      <c r="I335" s="121" t="s">
        <v>325</v>
      </c>
      <c r="K335" t="s">
        <v>608</v>
      </c>
    </row>
    <row r="336" spans="1:11" x14ac:dyDescent="0.3">
      <c r="A336">
        <v>4425</v>
      </c>
      <c r="B336">
        <v>815</v>
      </c>
      <c r="C336" t="s">
        <v>55</v>
      </c>
      <c r="D336" s="97">
        <v>8800</v>
      </c>
      <c r="E336" s="110">
        <v>9240</v>
      </c>
      <c r="H336" s="4">
        <f t="shared" si="36"/>
        <v>9240</v>
      </c>
      <c r="I336" s="121" t="s">
        <v>326</v>
      </c>
    </row>
    <row r="337" spans="1:14" ht="27" x14ac:dyDescent="0.3">
      <c r="A337">
        <v>4432</v>
      </c>
      <c r="B337">
        <v>815</v>
      </c>
      <c r="C337" t="s">
        <v>327</v>
      </c>
      <c r="D337" s="97"/>
      <c r="E337" s="110">
        <v>0</v>
      </c>
      <c r="H337" s="4">
        <f t="shared" si="36"/>
        <v>0</v>
      </c>
      <c r="I337" s="121" t="s">
        <v>328</v>
      </c>
    </row>
    <row r="338" spans="1:14" ht="27" x14ac:dyDescent="0.3">
      <c r="A338">
        <v>4433</v>
      </c>
      <c r="B338">
        <v>815</v>
      </c>
      <c r="C338" t="s">
        <v>329</v>
      </c>
      <c r="D338" s="97"/>
      <c r="E338" s="110">
        <v>0</v>
      </c>
      <c r="H338" s="4">
        <f t="shared" si="36"/>
        <v>0</v>
      </c>
      <c r="I338" s="121" t="s">
        <v>330</v>
      </c>
    </row>
    <row r="339" spans="1:14" x14ac:dyDescent="0.3">
      <c r="A339">
        <v>4437</v>
      </c>
      <c r="B339">
        <v>815</v>
      </c>
      <c r="C339" t="s">
        <v>331</v>
      </c>
      <c r="D339" s="97">
        <v>13875.25</v>
      </c>
      <c r="E339" s="110">
        <v>14569.012500000001</v>
      </c>
      <c r="H339" s="4">
        <f t="shared" si="36"/>
        <v>14569.012500000001</v>
      </c>
      <c r="I339" s="121" t="s">
        <v>332</v>
      </c>
    </row>
    <row r="340" spans="1:14" ht="27" x14ac:dyDescent="0.3">
      <c r="A340">
        <v>4500</v>
      </c>
      <c r="B340">
        <v>815</v>
      </c>
      <c r="C340" t="s">
        <v>333</v>
      </c>
      <c r="D340" s="97">
        <v>2200</v>
      </c>
      <c r="E340" s="110">
        <v>20000</v>
      </c>
      <c r="H340" s="4">
        <f t="shared" si="36"/>
        <v>20000</v>
      </c>
      <c r="I340" s="121" t="s">
        <v>334</v>
      </c>
    </row>
    <row r="341" spans="1:14" ht="27" x14ac:dyDescent="0.3">
      <c r="A341">
        <v>5600</v>
      </c>
      <c r="B341">
        <v>815</v>
      </c>
      <c r="C341" t="s">
        <v>335</v>
      </c>
      <c r="D341" s="97">
        <v>254032.5</v>
      </c>
      <c r="E341" s="110">
        <v>243249.5</v>
      </c>
      <c r="H341" s="4">
        <f t="shared" si="36"/>
        <v>243249.5</v>
      </c>
      <c r="I341" s="121" t="s">
        <v>336</v>
      </c>
    </row>
    <row r="342" spans="1:14" ht="27" x14ac:dyDescent="0.3">
      <c r="A342">
        <v>5669</v>
      </c>
      <c r="B342">
        <v>815</v>
      </c>
      <c r="C342" t="s">
        <v>337</v>
      </c>
      <c r="D342" s="97">
        <v>75000</v>
      </c>
      <c r="E342" s="110">
        <v>78750</v>
      </c>
      <c r="H342" s="4">
        <f t="shared" si="36"/>
        <v>78750</v>
      </c>
      <c r="I342" s="121" t="s">
        <v>338</v>
      </c>
    </row>
    <row r="343" spans="1:14" ht="15" thickBot="1" x14ac:dyDescent="0.35">
      <c r="A343">
        <v>6885</v>
      </c>
      <c r="B343">
        <v>815</v>
      </c>
      <c r="C343" t="s">
        <v>57</v>
      </c>
      <c r="D343" s="97">
        <v>200</v>
      </c>
      <c r="E343" s="110">
        <v>200</v>
      </c>
      <c r="H343" s="4">
        <f t="shared" si="36"/>
        <v>200</v>
      </c>
    </row>
    <row r="344" spans="1:14" ht="15" thickBot="1" x14ac:dyDescent="0.35">
      <c r="C344" s="7" t="s">
        <v>11</v>
      </c>
      <c r="D344" s="96">
        <f>SUM(D314:D343)</f>
        <v>600658.82000000007</v>
      </c>
      <c r="E344" s="111">
        <f t="shared" ref="E344:H344" si="39">SUM(E314:E343)</f>
        <v>616876.59349999996</v>
      </c>
      <c r="F344" s="9">
        <f t="shared" si="39"/>
        <v>0</v>
      </c>
      <c r="G344" s="8">
        <f t="shared" si="39"/>
        <v>30000</v>
      </c>
      <c r="H344" s="8">
        <f t="shared" si="39"/>
        <v>586876.59349999996</v>
      </c>
      <c r="I344" s="8">
        <f>E344-D344</f>
        <v>16217.773499999894</v>
      </c>
      <c r="K344" s="5"/>
      <c r="N344" s="5"/>
    </row>
    <row r="345" spans="1:14" x14ac:dyDescent="0.3">
      <c r="D345" s="97"/>
      <c r="E345" s="110"/>
      <c r="H345" s="4">
        <f t="shared" si="36"/>
        <v>0</v>
      </c>
    </row>
    <row r="346" spans="1:14" x14ac:dyDescent="0.3">
      <c r="D346" s="97"/>
      <c r="E346" s="110"/>
      <c r="H346" s="4">
        <f t="shared" si="36"/>
        <v>0</v>
      </c>
    </row>
    <row r="347" spans="1:14" x14ac:dyDescent="0.3">
      <c r="B347" s="3">
        <v>816</v>
      </c>
      <c r="C347" s="3" t="s">
        <v>339</v>
      </c>
      <c r="D347" s="97"/>
      <c r="E347" s="110"/>
      <c r="H347" s="4">
        <f t="shared" si="36"/>
        <v>0</v>
      </c>
    </row>
    <row r="348" spans="1:14" ht="27.6" thickBot="1" x14ac:dyDescent="0.35">
      <c r="A348">
        <v>1812</v>
      </c>
      <c r="B348">
        <v>816</v>
      </c>
      <c r="C348" t="s">
        <v>10</v>
      </c>
      <c r="D348" s="97">
        <v>7960</v>
      </c>
      <c r="E348" s="110">
        <v>35700</v>
      </c>
      <c r="H348" s="4">
        <f t="shared" si="36"/>
        <v>35700</v>
      </c>
      <c r="I348" s="121" t="s">
        <v>302</v>
      </c>
    </row>
    <row r="349" spans="1:14" ht="15" thickBot="1" x14ac:dyDescent="0.35">
      <c r="C349" s="14"/>
      <c r="D349" s="96">
        <f>SUM(D348)</f>
        <v>7960</v>
      </c>
      <c r="E349" s="111">
        <f t="shared" ref="E349:H349" si="40">SUM(E348)</f>
        <v>35700</v>
      </c>
      <c r="F349" s="8">
        <f t="shared" si="40"/>
        <v>0</v>
      </c>
      <c r="G349" s="8">
        <f t="shared" si="40"/>
        <v>0</v>
      </c>
      <c r="H349" s="8">
        <f t="shared" si="40"/>
        <v>35700</v>
      </c>
      <c r="I349" s="8">
        <f t="shared" ref="I349" si="41">SUM(I348)</f>
        <v>0</v>
      </c>
    </row>
    <row r="350" spans="1:14" x14ac:dyDescent="0.3">
      <c r="D350" s="97"/>
      <c r="E350" s="110"/>
      <c r="H350" s="4">
        <f t="shared" si="36"/>
        <v>0</v>
      </c>
    </row>
    <row r="351" spans="1:14" x14ac:dyDescent="0.3">
      <c r="A351">
        <v>4255</v>
      </c>
      <c r="B351">
        <v>816</v>
      </c>
      <c r="C351" t="s">
        <v>27</v>
      </c>
      <c r="D351" s="97"/>
      <c r="E351" s="110"/>
      <c r="H351" s="4">
        <f t="shared" si="36"/>
        <v>0</v>
      </c>
    </row>
    <row r="352" spans="1:14" x14ac:dyDescent="0.3">
      <c r="A352">
        <v>4265</v>
      </c>
      <c r="B352">
        <v>816</v>
      </c>
      <c r="C352" t="s">
        <v>140</v>
      </c>
      <c r="D352" s="97"/>
      <c r="E352" s="110"/>
      <c r="H352" s="4">
        <f t="shared" si="36"/>
        <v>0</v>
      </c>
    </row>
    <row r="353" spans="1:9" x14ac:dyDescent="0.3">
      <c r="A353">
        <v>4275</v>
      </c>
      <c r="B353">
        <v>816</v>
      </c>
      <c r="C353" t="s">
        <v>68</v>
      </c>
      <c r="D353" s="97"/>
      <c r="E353" s="110">
        <v>6600</v>
      </c>
      <c r="H353" s="4">
        <f t="shared" si="36"/>
        <v>6600</v>
      </c>
    </row>
    <row r="354" spans="1:9" x14ac:dyDescent="0.3">
      <c r="A354">
        <v>4285</v>
      </c>
      <c r="B354">
        <v>816</v>
      </c>
      <c r="C354" t="s">
        <v>144</v>
      </c>
      <c r="D354" s="97"/>
      <c r="E354" s="110"/>
      <c r="H354" s="4">
        <f t="shared" si="36"/>
        <v>0</v>
      </c>
    </row>
    <row r="355" spans="1:9" ht="27" x14ac:dyDescent="0.3">
      <c r="A355">
        <v>4340</v>
      </c>
      <c r="B355">
        <v>816</v>
      </c>
      <c r="C355" t="s">
        <v>245</v>
      </c>
      <c r="D355" s="97"/>
      <c r="E355" s="110">
        <v>28350</v>
      </c>
      <c r="H355" s="4">
        <f t="shared" si="36"/>
        <v>28350</v>
      </c>
      <c r="I355" s="121" t="s">
        <v>313</v>
      </c>
    </row>
    <row r="356" spans="1:9" x14ac:dyDescent="0.3">
      <c r="A356">
        <v>4341</v>
      </c>
      <c r="B356">
        <v>816</v>
      </c>
      <c r="C356" t="s">
        <v>314</v>
      </c>
      <c r="D356" s="97"/>
      <c r="E356" s="110"/>
      <c r="H356" s="4">
        <f t="shared" si="36"/>
        <v>0</v>
      </c>
    </row>
    <row r="357" spans="1:9" x14ac:dyDescent="0.3">
      <c r="A357">
        <v>4370</v>
      </c>
      <c r="B357">
        <v>816</v>
      </c>
      <c r="C357" t="s">
        <v>43</v>
      </c>
      <c r="D357" s="97"/>
      <c r="E357" s="110"/>
      <c r="H357" s="4">
        <f t="shared" si="36"/>
        <v>0</v>
      </c>
    </row>
    <row r="358" spans="1:9" x14ac:dyDescent="0.3">
      <c r="A358" s="12">
        <v>4372</v>
      </c>
      <c r="B358">
        <v>816</v>
      </c>
      <c r="C358" t="s">
        <v>47</v>
      </c>
      <c r="D358" s="97"/>
      <c r="E358" s="110"/>
      <c r="H358" s="4">
        <f t="shared" si="36"/>
        <v>0</v>
      </c>
    </row>
    <row r="359" spans="1:9" ht="15" thickBot="1" x14ac:dyDescent="0.35">
      <c r="A359">
        <v>4432</v>
      </c>
      <c r="B359">
        <v>816</v>
      </c>
      <c r="C359" t="s">
        <v>327</v>
      </c>
      <c r="D359" s="97"/>
      <c r="E359" s="110"/>
      <c r="H359" s="4">
        <f t="shared" si="36"/>
        <v>0</v>
      </c>
    </row>
    <row r="360" spans="1:9" ht="15" thickBot="1" x14ac:dyDescent="0.35">
      <c r="C360" s="14" t="s">
        <v>11</v>
      </c>
      <c r="D360" s="96">
        <f>SUM(D351:D359)</f>
        <v>0</v>
      </c>
      <c r="E360" s="111">
        <f t="shared" ref="E360:H360" si="42">SUM(E351:E359)</f>
        <v>34950</v>
      </c>
      <c r="F360" s="8">
        <f t="shared" si="42"/>
        <v>0</v>
      </c>
      <c r="G360" s="8">
        <f t="shared" si="42"/>
        <v>0</v>
      </c>
      <c r="H360" s="8">
        <f t="shared" si="42"/>
        <v>34950</v>
      </c>
      <c r="I360" s="8">
        <f t="shared" ref="I360" si="43">SUM(I352:I359)</f>
        <v>0</v>
      </c>
    </row>
    <row r="361" spans="1:9" x14ac:dyDescent="0.3">
      <c r="D361" s="97"/>
      <c r="E361" s="110"/>
      <c r="H361" s="4">
        <f t="shared" ref="H361:H423" si="44">E361-G361</f>
        <v>0</v>
      </c>
    </row>
    <row r="362" spans="1:9" x14ac:dyDescent="0.3">
      <c r="D362" s="97"/>
      <c r="E362" s="110"/>
      <c r="H362" s="4">
        <f t="shared" si="44"/>
        <v>0</v>
      </c>
    </row>
    <row r="363" spans="1:9" x14ac:dyDescent="0.3">
      <c r="A363" s="3">
        <v>820</v>
      </c>
      <c r="B363" s="3"/>
      <c r="C363" s="3" t="s">
        <v>340</v>
      </c>
      <c r="D363" s="97"/>
      <c r="E363" s="110"/>
      <c r="H363" s="4">
        <f t="shared" si="44"/>
        <v>0</v>
      </c>
    </row>
    <row r="364" spans="1:9" x14ac:dyDescent="0.3">
      <c r="A364">
        <v>4325</v>
      </c>
      <c r="B364">
        <v>820</v>
      </c>
      <c r="C364" t="s">
        <v>96</v>
      </c>
      <c r="D364" s="98">
        <v>1250</v>
      </c>
      <c r="E364" s="110">
        <v>1250</v>
      </c>
      <c r="H364" s="4">
        <f t="shared" si="44"/>
        <v>1250</v>
      </c>
      <c r="I364" s="121" t="s">
        <v>341</v>
      </c>
    </row>
    <row r="365" spans="1:9" x14ac:dyDescent="0.3">
      <c r="D365" s="97"/>
      <c r="E365" s="110"/>
      <c r="H365" s="4">
        <f t="shared" si="44"/>
        <v>0</v>
      </c>
    </row>
    <row r="366" spans="1:9" x14ac:dyDescent="0.3">
      <c r="A366">
        <v>825</v>
      </c>
      <c r="D366" s="97"/>
      <c r="E366" s="110"/>
      <c r="H366" s="4">
        <f t="shared" si="44"/>
        <v>0</v>
      </c>
    </row>
    <row r="367" spans="1:9" x14ac:dyDescent="0.3">
      <c r="A367">
        <v>4275</v>
      </c>
      <c r="B367">
        <v>825</v>
      </c>
      <c r="C367" t="s">
        <v>68</v>
      </c>
      <c r="D367" s="97"/>
      <c r="E367" s="110"/>
      <c r="H367" s="4">
        <f t="shared" si="44"/>
        <v>0</v>
      </c>
    </row>
    <row r="368" spans="1:9" x14ac:dyDescent="0.3">
      <c r="D368" s="97"/>
      <c r="E368" s="110"/>
      <c r="H368" s="4">
        <f t="shared" si="44"/>
        <v>0</v>
      </c>
    </row>
    <row r="369" spans="1:14" x14ac:dyDescent="0.3">
      <c r="A369" s="3">
        <v>830</v>
      </c>
      <c r="B369" s="3"/>
      <c r="C369" s="3" t="s">
        <v>342</v>
      </c>
      <c r="D369" s="97"/>
      <c r="E369" s="110"/>
      <c r="H369" s="4">
        <f t="shared" si="44"/>
        <v>0</v>
      </c>
    </row>
    <row r="370" spans="1:14" x14ac:dyDescent="0.3">
      <c r="A370">
        <v>4245</v>
      </c>
      <c r="B370">
        <v>830</v>
      </c>
      <c r="C370" t="s">
        <v>175</v>
      </c>
      <c r="D370" s="97">
        <v>1000</v>
      </c>
      <c r="E370" s="110">
        <v>1050</v>
      </c>
      <c r="G370" s="4">
        <v>1050</v>
      </c>
      <c r="H370" s="4">
        <f t="shared" si="44"/>
        <v>0</v>
      </c>
      <c r="I370" s="121" t="s">
        <v>343</v>
      </c>
      <c r="K370" t="s">
        <v>576</v>
      </c>
    </row>
    <row r="371" spans="1:14" x14ac:dyDescent="0.3">
      <c r="A371">
        <v>4295</v>
      </c>
      <c r="B371">
        <v>830</v>
      </c>
      <c r="C371" t="s">
        <v>293</v>
      </c>
      <c r="D371" s="97">
        <v>1709.9999999999998</v>
      </c>
      <c r="E371" s="110">
        <v>1795.4999999999998</v>
      </c>
      <c r="G371" s="4">
        <v>1000</v>
      </c>
      <c r="H371" s="4">
        <f t="shared" si="44"/>
        <v>795.49999999999977</v>
      </c>
      <c r="I371" s="121" t="s">
        <v>344</v>
      </c>
      <c r="K371" t="s">
        <v>594</v>
      </c>
    </row>
    <row r="372" spans="1:14" x14ac:dyDescent="0.3">
      <c r="A372">
        <v>4325</v>
      </c>
      <c r="B372">
        <v>830</v>
      </c>
      <c r="C372" t="s">
        <v>96</v>
      </c>
      <c r="D372" s="97">
        <v>20000</v>
      </c>
      <c r="E372" s="110">
        <v>21000</v>
      </c>
      <c r="G372" s="4">
        <v>-9000</v>
      </c>
      <c r="H372" s="4">
        <f t="shared" si="44"/>
        <v>30000</v>
      </c>
      <c r="I372" s="121" t="s">
        <v>345</v>
      </c>
      <c r="K372" t="s">
        <v>609</v>
      </c>
    </row>
    <row r="373" spans="1:14" x14ac:dyDescent="0.3">
      <c r="A373">
        <v>4390</v>
      </c>
      <c r="B373">
        <v>830</v>
      </c>
      <c r="C373" t="s">
        <v>51</v>
      </c>
      <c r="D373" s="97">
        <v>0</v>
      </c>
      <c r="E373" s="110">
        <v>0</v>
      </c>
      <c r="H373" s="4">
        <f t="shared" si="44"/>
        <v>0</v>
      </c>
    </row>
    <row r="374" spans="1:14" ht="15" thickBot="1" x14ac:dyDescent="0.35">
      <c r="A374">
        <v>4595</v>
      </c>
      <c r="B374">
        <v>830</v>
      </c>
      <c r="C374" t="s">
        <v>346</v>
      </c>
      <c r="D374" s="97">
        <v>2500</v>
      </c>
      <c r="E374" s="110">
        <v>2500</v>
      </c>
      <c r="H374" s="4">
        <f t="shared" si="44"/>
        <v>2500</v>
      </c>
      <c r="I374" s="121" t="s">
        <v>347</v>
      </c>
    </row>
    <row r="375" spans="1:14" ht="15" thickBot="1" x14ac:dyDescent="0.35">
      <c r="C375" s="7" t="s">
        <v>11</v>
      </c>
      <c r="D375" s="96">
        <f>SUM(D370:D374)</f>
        <v>25210</v>
      </c>
      <c r="E375" s="111">
        <f t="shared" ref="E375:H375" si="45">SUM(E370:E374)</f>
        <v>26345.5</v>
      </c>
      <c r="F375" s="9">
        <f t="shared" si="45"/>
        <v>0</v>
      </c>
      <c r="G375" s="8">
        <f t="shared" si="45"/>
        <v>-6950</v>
      </c>
      <c r="H375" s="8">
        <f t="shared" si="45"/>
        <v>33295.5</v>
      </c>
      <c r="I375" s="8">
        <f>E375-D375</f>
        <v>1135.5</v>
      </c>
      <c r="K375" s="5"/>
      <c r="N375" s="5"/>
    </row>
    <row r="376" spans="1:14" x14ac:dyDescent="0.3">
      <c r="D376" s="97"/>
      <c r="E376" s="110"/>
      <c r="H376" s="4">
        <f t="shared" si="44"/>
        <v>0</v>
      </c>
    </row>
    <row r="377" spans="1:14" x14ac:dyDescent="0.3">
      <c r="A377" s="3">
        <v>840</v>
      </c>
      <c r="B377" s="3"/>
      <c r="C377" s="3" t="s">
        <v>348</v>
      </c>
      <c r="D377" s="97"/>
      <c r="E377" s="110"/>
      <c r="H377" s="4">
        <f t="shared" si="44"/>
        <v>0</v>
      </c>
    </row>
    <row r="378" spans="1:14" ht="27" x14ac:dyDescent="0.3">
      <c r="A378">
        <v>1155</v>
      </c>
      <c r="B378">
        <v>840</v>
      </c>
      <c r="C378" t="s">
        <v>10</v>
      </c>
      <c r="D378" s="97"/>
      <c r="E378" s="110">
        <v>0</v>
      </c>
      <c r="H378" s="4">
        <f t="shared" si="44"/>
        <v>0</v>
      </c>
      <c r="I378" s="121" t="s">
        <v>349</v>
      </c>
      <c r="K378" s="5"/>
    </row>
    <row r="379" spans="1:14" x14ac:dyDescent="0.3">
      <c r="D379" s="97"/>
      <c r="E379" s="110">
        <v>0</v>
      </c>
      <c r="H379" s="4">
        <f t="shared" si="44"/>
        <v>0</v>
      </c>
    </row>
    <row r="380" spans="1:14" x14ac:dyDescent="0.3">
      <c r="A380">
        <v>4190</v>
      </c>
      <c r="B380">
        <v>840</v>
      </c>
      <c r="C380" t="s">
        <v>17</v>
      </c>
      <c r="D380" s="97"/>
      <c r="E380" s="110">
        <v>0</v>
      </c>
      <c r="H380" s="4">
        <f t="shared" si="44"/>
        <v>0</v>
      </c>
    </row>
    <row r="381" spans="1:14" x14ac:dyDescent="0.3">
      <c r="A381">
        <v>4285</v>
      </c>
      <c r="B381">
        <v>840</v>
      </c>
      <c r="C381" t="s">
        <v>144</v>
      </c>
      <c r="D381" s="97">
        <v>683.99999999999989</v>
      </c>
      <c r="E381" s="110">
        <v>718.19999999999993</v>
      </c>
      <c r="H381" s="4">
        <f t="shared" si="44"/>
        <v>718.19999999999993</v>
      </c>
      <c r="I381" s="121" t="s">
        <v>350</v>
      </c>
    </row>
    <row r="382" spans="1:14" ht="40.200000000000003" x14ac:dyDescent="0.3">
      <c r="A382">
        <v>4305</v>
      </c>
      <c r="B382">
        <v>840</v>
      </c>
      <c r="C382" t="s">
        <v>351</v>
      </c>
      <c r="D382" s="97">
        <v>1000</v>
      </c>
      <c r="E382" s="110">
        <v>1050</v>
      </c>
      <c r="G382" s="4">
        <v>1050</v>
      </c>
      <c r="H382" s="4">
        <f t="shared" si="44"/>
        <v>0</v>
      </c>
      <c r="I382" s="121" t="s">
        <v>352</v>
      </c>
      <c r="K382" t="s">
        <v>595</v>
      </c>
    </row>
    <row r="383" spans="1:14" x14ac:dyDescent="0.3">
      <c r="A383" s="12">
        <v>4313</v>
      </c>
      <c r="B383">
        <v>840</v>
      </c>
      <c r="C383" t="s">
        <v>353</v>
      </c>
      <c r="D383" s="97">
        <v>500</v>
      </c>
      <c r="E383" s="110">
        <v>525</v>
      </c>
      <c r="G383" s="4">
        <v>525</v>
      </c>
      <c r="H383" s="4">
        <f t="shared" si="44"/>
        <v>0</v>
      </c>
      <c r="I383" s="121" t="s">
        <v>354</v>
      </c>
    </row>
    <row r="384" spans="1:14" x14ac:dyDescent="0.3">
      <c r="A384">
        <v>4325</v>
      </c>
      <c r="B384">
        <v>840</v>
      </c>
      <c r="C384" t="s">
        <v>96</v>
      </c>
      <c r="D384" s="97">
        <v>2280</v>
      </c>
      <c r="E384" s="110">
        <v>2000</v>
      </c>
      <c r="H384" s="4">
        <f t="shared" si="44"/>
        <v>2000</v>
      </c>
      <c r="I384" s="121" t="s">
        <v>355</v>
      </c>
    </row>
    <row r="385" spans="1:14" x14ac:dyDescent="0.3">
      <c r="A385">
        <v>4366</v>
      </c>
      <c r="B385">
        <v>840</v>
      </c>
      <c r="C385" t="s">
        <v>39</v>
      </c>
      <c r="D385" s="97"/>
      <c r="E385" s="110">
        <v>0</v>
      </c>
      <c r="H385" s="4">
        <f t="shared" si="44"/>
        <v>0</v>
      </c>
    </row>
    <row r="386" spans="1:14" ht="27" x14ac:dyDescent="0.3">
      <c r="A386">
        <v>4390</v>
      </c>
      <c r="B386">
        <v>840</v>
      </c>
      <c r="C386" t="s">
        <v>51</v>
      </c>
      <c r="D386" s="97">
        <v>4000</v>
      </c>
      <c r="E386" s="110">
        <v>3000</v>
      </c>
      <c r="G386" s="4">
        <v>2250</v>
      </c>
      <c r="H386" s="4">
        <f t="shared" si="44"/>
        <v>750</v>
      </c>
      <c r="I386" s="121" t="s">
        <v>356</v>
      </c>
      <c r="K386" t="s">
        <v>596</v>
      </c>
    </row>
    <row r="387" spans="1:14" x14ac:dyDescent="0.3">
      <c r="A387">
        <v>4415</v>
      </c>
      <c r="B387">
        <v>840</v>
      </c>
      <c r="C387" t="s">
        <v>53</v>
      </c>
      <c r="D387" s="97"/>
      <c r="E387" s="110">
        <v>0</v>
      </c>
      <c r="H387" s="4">
        <f t="shared" si="44"/>
        <v>0</v>
      </c>
      <c r="I387" s="121" t="s">
        <v>357</v>
      </c>
    </row>
    <row r="388" spans="1:14" ht="15" thickBot="1" x14ac:dyDescent="0.35">
      <c r="A388">
        <v>6885</v>
      </c>
      <c r="B388">
        <v>840</v>
      </c>
      <c r="C388" t="s">
        <v>57</v>
      </c>
      <c r="D388" s="97">
        <v>570</v>
      </c>
      <c r="E388" s="110">
        <v>598.5</v>
      </c>
      <c r="G388" s="4">
        <v>489.5</v>
      </c>
      <c r="H388" s="4">
        <f t="shared" si="44"/>
        <v>109</v>
      </c>
      <c r="I388" s="121" t="s">
        <v>358</v>
      </c>
    </row>
    <row r="389" spans="1:14" ht="15" thickBot="1" x14ac:dyDescent="0.35">
      <c r="C389" s="7" t="s">
        <v>11</v>
      </c>
      <c r="D389" s="96">
        <f>SUM(D378:D388)</f>
        <v>9034</v>
      </c>
      <c r="E389" s="111">
        <f t="shared" ref="E389:H389" si="46">SUM(E378:E388)</f>
        <v>7891.7</v>
      </c>
      <c r="F389" s="9">
        <f t="shared" si="46"/>
        <v>0</v>
      </c>
      <c r="G389" s="8">
        <f t="shared" si="46"/>
        <v>4314.5</v>
      </c>
      <c r="H389" s="8">
        <f t="shared" si="46"/>
        <v>3577.2</v>
      </c>
      <c r="I389" s="8">
        <f>E389-D389</f>
        <v>-1142.3000000000002</v>
      </c>
      <c r="K389" s="5"/>
      <c r="N389" s="5"/>
    </row>
    <row r="390" spans="1:14" x14ac:dyDescent="0.3">
      <c r="C390" s="3"/>
      <c r="D390" s="97"/>
      <c r="E390" s="110"/>
      <c r="H390" s="4">
        <f t="shared" si="44"/>
        <v>0</v>
      </c>
    </row>
    <row r="391" spans="1:14" x14ac:dyDescent="0.3">
      <c r="D391" s="97"/>
      <c r="E391" s="110"/>
      <c r="H391" s="4">
        <f t="shared" si="44"/>
        <v>0</v>
      </c>
    </row>
    <row r="392" spans="1:14" x14ac:dyDescent="0.3">
      <c r="A392" s="3">
        <v>850</v>
      </c>
      <c r="B392" s="3"/>
      <c r="C392" s="3" t="s">
        <v>359</v>
      </c>
      <c r="D392" s="97"/>
      <c r="E392" s="110"/>
      <c r="H392" s="4">
        <f t="shared" si="44"/>
        <v>0</v>
      </c>
    </row>
    <row r="393" spans="1:14" ht="27" x14ac:dyDescent="0.3">
      <c r="A393">
        <v>4275</v>
      </c>
      <c r="B393">
        <v>850</v>
      </c>
      <c r="C393" t="s">
        <v>68</v>
      </c>
      <c r="D393" s="97">
        <v>1709.9999999999998</v>
      </c>
      <c r="E393" s="110">
        <v>1795.4999999999998</v>
      </c>
      <c r="H393" s="4">
        <f t="shared" si="44"/>
        <v>1795.4999999999998</v>
      </c>
      <c r="I393" s="121" t="s">
        <v>360</v>
      </c>
    </row>
    <row r="394" spans="1:14" x14ac:dyDescent="0.3">
      <c r="A394">
        <v>4296</v>
      </c>
      <c r="B394">
        <v>850</v>
      </c>
      <c r="C394" t="s">
        <v>361</v>
      </c>
      <c r="D394" s="97">
        <v>285</v>
      </c>
      <c r="E394" s="110">
        <v>299.25</v>
      </c>
      <c r="H394" s="4">
        <f t="shared" si="44"/>
        <v>299.25</v>
      </c>
      <c r="I394" s="121" t="s">
        <v>362</v>
      </c>
    </row>
    <row r="395" spans="1:14" x14ac:dyDescent="0.3">
      <c r="A395">
        <v>4415</v>
      </c>
      <c r="B395">
        <v>850</v>
      </c>
      <c r="C395" t="s">
        <v>53</v>
      </c>
      <c r="D395" s="97">
        <v>0</v>
      </c>
      <c r="E395" s="110">
        <v>0</v>
      </c>
      <c r="H395" s="4">
        <f t="shared" si="44"/>
        <v>0</v>
      </c>
    </row>
    <row r="396" spans="1:14" ht="27.6" thickBot="1" x14ac:dyDescent="0.35">
      <c r="A396">
        <v>8290</v>
      </c>
      <c r="B396">
        <v>850</v>
      </c>
      <c r="C396" t="s">
        <v>363</v>
      </c>
      <c r="D396" s="97">
        <v>10000</v>
      </c>
      <c r="E396" s="110">
        <v>7500</v>
      </c>
      <c r="G396" s="4">
        <v>-4500</v>
      </c>
      <c r="H396" s="4">
        <f t="shared" si="44"/>
        <v>12000</v>
      </c>
      <c r="I396" s="121" t="s">
        <v>364</v>
      </c>
      <c r="K396" t="s">
        <v>612</v>
      </c>
    </row>
    <row r="397" spans="1:14" ht="15" thickBot="1" x14ac:dyDescent="0.35">
      <c r="C397" s="7" t="s">
        <v>11</v>
      </c>
      <c r="D397" s="96">
        <f>SUM(D393:D396)</f>
        <v>11995</v>
      </c>
      <c r="E397" s="111">
        <f t="shared" ref="E397:H397" si="47">SUM(E393:E396)</f>
        <v>9594.75</v>
      </c>
      <c r="F397" s="9">
        <f t="shared" si="47"/>
        <v>0</v>
      </c>
      <c r="G397" s="8">
        <f t="shared" si="47"/>
        <v>-4500</v>
      </c>
      <c r="H397" s="8">
        <f t="shared" si="47"/>
        <v>14094.75</v>
      </c>
      <c r="I397" s="8">
        <f>E397-D397</f>
        <v>-2400.25</v>
      </c>
      <c r="K397" s="5"/>
      <c r="N397" s="5"/>
    </row>
    <row r="398" spans="1:14" x14ac:dyDescent="0.3">
      <c r="D398" s="97"/>
      <c r="E398" s="110"/>
      <c r="H398" s="4">
        <f t="shared" si="44"/>
        <v>0</v>
      </c>
    </row>
    <row r="399" spans="1:14" x14ac:dyDescent="0.3">
      <c r="A399">
        <v>860</v>
      </c>
      <c r="C399" t="s">
        <v>365</v>
      </c>
      <c r="D399" s="97"/>
      <c r="E399" s="110"/>
      <c r="H399" s="4">
        <f t="shared" si="44"/>
        <v>0</v>
      </c>
    </row>
    <row r="400" spans="1:14" x14ac:dyDescent="0.3">
      <c r="A400">
        <v>4415</v>
      </c>
      <c r="B400">
        <v>860</v>
      </c>
      <c r="C400" t="s">
        <v>53</v>
      </c>
      <c r="D400" s="97"/>
      <c r="E400" s="110"/>
      <c r="H400" s="4">
        <f t="shared" si="44"/>
        <v>0</v>
      </c>
    </row>
    <row r="401" spans="1:11" x14ac:dyDescent="0.3">
      <c r="D401" s="97"/>
      <c r="E401" s="110"/>
      <c r="H401" s="4">
        <f t="shared" si="44"/>
        <v>0</v>
      </c>
    </row>
    <row r="402" spans="1:11" x14ac:dyDescent="0.3">
      <c r="D402" s="97"/>
      <c r="E402" s="110"/>
      <c r="H402" s="4">
        <f t="shared" si="44"/>
        <v>0</v>
      </c>
    </row>
    <row r="403" spans="1:11" x14ac:dyDescent="0.3">
      <c r="D403" s="97"/>
      <c r="E403" s="110"/>
      <c r="H403" s="4">
        <f t="shared" si="44"/>
        <v>0</v>
      </c>
    </row>
    <row r="404" spans="1:11" x14ac:dyDescent="0.3">
      <c r="C404" s="3" t="s">
        <v>366</v>
      </c>
      <c r="D404" s="97"/>
      <c r="E404" s="110"/>
      <c r="H404" s="4">
        <f t="shared" si="44"/>
        <v>0</v>
      </c>
    </row>
    <row r="405" spans="1:11" x14ac:dyDescent="0.3">
      <c r="A405" s="3">
        <v>900</v>
      </c>
      <c r="B405" s="3"/>
      <c r="C405" s="3" t="s">
        <v>367</v>
      </c>
      <c r="D405" s="97"/>
      <c r="E405" s="110"/>
      <c r="H405" s="4">
        <f t="shared" si="44"/>
        <v>0</v>
      </c>
    </row>
    <row r="406" spans="1:11" x14ac:dyDescent="0.3">
      <c r="A406">
        <v>1155</v>
      </c>
      <c r="B406">
        <v>900</v>
      </c>
      <c r="C406" t="s">
        <v>10</v>
      </c>
      <c r="D406" s="97"/>
      <c r="E406" s="110">
        <v>0</v>
      </c>
      <c r="H406" s="4">
        <f t="shared" si="44"/>
        <v>0</v>
      </c>
      <c r="I406" s="121" t="s">
        <v>368</v>
      </c>
      <c r="K406" s="5"/>
    </row>
    <row r="407" spans="1:11" x14ac:dyDescent="0.3">
      <c r="D407" s="97"/>
      <c r="E407" s="110"/>
      <c r="H407" s="4">
        <f t="shared" si="44"/>
        <v>0</v>
      </c>
    </row>
    <row r="408" spans="1:11" x14ac:dyDescent="0.3">
      <c r="D408" s="97"/>
      <c r="E408" s="110"/>
      <c r="H408" s="4">
        <f t="shared" si="44"/>
        <v>0</v>
      </c>
    </row>
    <row r="409" spans="1:11" ht="53.4" x14ac:dyDescent="0.3">
      <c r="A409">
        <v>4013</v>
      </c>
      <c r="B409">
        <v>900</v>
      </c>
      <c r="C409" t="s">
        <v>369</v>
      </c>
      <c r="D409" s="97"/>
      <c r="E409" s="110">
        <v>4112.04</v>
      </c>
      <c r="G409" s="4">
        <v>4112.04</v>
      </c>
      <c r="H409" s="4">
        <f t="shared" si="44"/>
        <v>0</v>
      </c>
      <c r="I409" s="126" t="s">
        <v>370</v>
      </c>
      <c r="K409" t="s">
        <v>597</v>
      </c>
    </row>
    <row r="410" spans="1:11" ht="27" x14ac:dyDescent="0.3">
      <c r="A410">
        <v>4305</v>
      </c>
      <c r="B410">
        <v>900</v>
      </c>
      <c r="C410" t="s">
        <v>351</v>
      </c>
      <c r="D410" s="97"/>
      <c r="E410" s="110">
        <v>0</v>
      </c>
      <c r="H410" s="4">
        <f t="shared" si="44"/>
        <v>0</v>
      </c>
      <c r="I410" s="121" t="s">
        <v>371</v>
      </c>
    </row>
    <row r="411" spans="1:11" x14ac:dyDescent="0.3">
      <c r="A411" s="12">
        <v>4306</v>
      </c>
      <c r="B411">
        <v>900</v>
      </c>
      <c r="C411" t="s">
        <v>372</v>
      </c>
      <c r="D411" s="97">
        <v>500</v>
      </c>
      <c r="E411" s="110">
        <v>500</v>
      </c>
      <c r="H411" s="4">
        <f t="shared" si="44"/>
        <v>500</v>
      </c>
      <c r="I411" s="121" t="s">
        <v>373</v>
      </c>
    </row>
    <row r="412" spans="1:11" ht="27" x14ac:dyDescent="0.3">
      <c r="A412" s="12">
        <v>4307</v>
      </c>
      <c r="B412">
        <v>900</v>
      </c>
      <c r="C412" t="s">
        <v>374</v>
      </c>
      <c r="D412" s="97">
        <v>600</v>
      </c>
      <c r="E412" s="110">
        <v>630</v>
      </c>
      <c r="G412" s="4">
        <v>330</v>
      </c>
      <c r="H412" s="4">
        <f t="shared" si="44"/>
        <v>300</v>
      </c>
      <c r="I412" s="121" t="s">
        <v>375</v>
      </c>
      <c r="K412" t="s">
        <v>580</v>
      </c>
    </row>
    <row r="413" spans="1:11" x14ac:dyDescent="0.3">
      <c r="A413" s="12">
        <v>4308</v>
      </c>
      <c r="B413">
        <v>900</v>
      </c>
      <c r="C413" t="s">
        <v>376</v>
      </c>
      <c r="D413" s="97">
        <v>500</v>
      </c>
      <c r="E413" s="110">
        <v>500</v>
      </c>
      <c r="G413" s="4">
        <v>500</v>
      </c>
      <c r="H413" s="4">
        <f t="shared" si="44"/>
        <v>0</v>
      </c>
      <c r="I413" s="121" t="s">
        <v>377</v>
      </c>
    </row>
    <row r="414" spans="1:11" ht="52.8" x14ac:dyDescent="0.3">
      <c r="A414" s="12">
        <v>4309</v>
      </c>
      <c r="B414">
        <v>900</v>
      </c>
      <c r="C414" t="s">
        <v>378</v>
      </c>
      <c r="D414" s="97">
        <v>2400</v>
      </c>
      <c r="E414" s="110">
        <v>2520</v>
      </c>
      <c r="G414" s="4">
        <v>2520</v>
      </c>
      <c r="H414" s="4">
        <f t="shared" si="44"/>
        <v>0</v>
      </c>
      <c r="I414" s="130" t="s">
        <v>379</v>
      </c>
    </row>
    <row r="415" spans="1:11" x14ac:dyDescent="0.3">
      <c r="A415">
        <v>4900</v>
      </c>
      <c r="B415">
        <v>900</v>
      </c>
      <c r="C415" t="s">
        <v>380</v>
      </c>
      <c r="D415" s="97">
        <v>500</v>
      </c>
      <c r="E415" s="110">
        <v>500</v>
      </c>
      <c r="G415" s="4">
        <v>200</v>
      </c>
      <c r="H415" s="4">
        <f t="shared" si="44"/>
        <v>300</v>
      </c>
      <c r="I415" s="121" t="s">
        <v>381</v>
      </c>
    </row>
    <row r="416" spans="1:11" x14ac:dyDescent="0.3">
      <c r="A416">
        <v>4908</v>
      </c>
      <c r="B416">
        <v>900</v>
      </c>
      <c r="C416" t="s">
        <v>382</v>
      </c>
      <c r="D416" s="97">
        <v>500</v>
      </c>
      <c r="E416" s="110">
        <v>500</v>
      </c>
      <c r="G416" s="4">
        <v>500</v>
      </c>
      <c r="H416" s="4">
        <f t="shared" si="44"/>
        <v>0</v>
      </c>
      <c r="I416" s="121" t="s">
        <v>383</v>
      </c>
    </row>
    <row r="417" spans="1:14" ht="15" thickBot="1" x14ac:dyDescent="0.35">
      <c r="A417" s="12">
        <v>4311</v>
      </c>
      <c r="B417">
        <v>900</v>
      </c>
      <c r="C417" t="s">
        <v>384</v>
      </c>
      <c r="D417" s="97">
        <v>2000</v>
      </c>
      <c r="E417" s="110">
        <v>1500</v>
      </c>
      <c r="G417" s="4">
        <v>1500</v>
      </c>
      <c r="H417" s="4">
        <f t="shared" si="44"/>
        <v>0</v>
      </c>
      <c r="I417" s="121" t="s">
        <v>385</v>
      </c>
    </row>
    <row r="418" spans="1:14" ht="15" thickBot="1" x14ac:dyDescent="0.35">
      <c r="C418" s="7" t="s">
        <v>11</v>
      </c>
      <c r="D418" s="96">
        <f>SUM(D409:D417)</f>
        <v>7000</v>
      </c>
      <c r="E418" s="111">
        <f t="shared" ref="E418:H418" si="48">SUM(E409:E417)</f>
        <v>10762.04</v>
      </c>
      <c r="F418" s="8">
        <f t="shared" si="48"/>
        <v>0</v>
      </c>
      <c r="G418" s="8">
        <f t="shared" si="48"/>
        <v>9662.0400000000009</v>
      </c>
      <c r="H418" s="8">
        <f t="shared" si="48"/>
        <v>1100</v>
      </c>
      <c r="I418" s="8">
        <f>E418-D418</f>
        <v>3762.0400000000009</v>
      </c>
      <c r="K418" s="5"/>
    </row>
    <row r="419" spans="1:14" x14ac:dyDescent="0.3">
      <c r="D419" s="97"/>
      <c r="E419" s="110"/>
      <c r="H419" s="4">
        <f t="shared" si="44"/>
        <v>0</v>
      </c>
    </row>
    <row r="420" spans="1:14" x14ac:dyDescent="0.3">
      <c r="D420" s="97"/>
      <c r="E420" s="110"/>
      <c r="H420" s="4">
        <f t="shared" si="44"/>
        <v>0</v>
      </c>
    </row>
    <row r="421" spans="1:14" x14ac:dyDescent="0.3">
      <c r="A421" s="3">
        <v>910</v>
      </c>
      <c r="B421" s="3"/>
      <c r="C421" s="3" t="s">
        <v>386</v>
      </c>
      <c r="D421" s="97"/>
      <c r="E421" s="110"/>
      <c r="H421" s="4">
        <f t="shared" si="44"/>
        <v>0</v>
      </c>
    </row>
    <row r="422" spans="1:14" x14ac:dyDescent="0.3">
      <c r="A422">
        <v>1150</v>
      </c>
      <c r="B422">
        <v>910</v>
      </c>
      <c r="C422" t="s">
        <v>167</v>
      </c>
      <c r="D422" s="97"/>
      <c r="E422" s="110"/>
      <c r="H422" s="4">
        <f t="shared" si="44"/>
        <v>0</v>
      </c>
    </row>
    <row r="423" spans="1:14" x14ac:dyDescent="0.3">
      <c r="A423">
        <v>1155</v>
      </c>
      <c r="B423">
        <v>910</v>
      </c>
      <c r="C423" t="s">
        <v>10</v>
      </c>
      <c r="D423" s="97">
        <v>4700</v>
      </c>
      <c r="E423" s="110">
        <v>4700</v>
      </c>
      <c r="G423" s="4">
        <v>4700</v>
      </c>
      <c r="H423" s="4">
        <f t="shared" si="44"/>
        <v>0</v>
      </c>
      <c r="I423" s="121" t="s">
        <v>387</v>
      </c>
      <c r="K423" t="s">
        <v>598</v>
      </c>
    </row>
    <row r="424" spans="1:14" x14ac:dyDescent="0.3">
      <c r="A424">
        <v>1254</v>
      </c>
      <c r="B424">
        <v>910</v>
      </c>
      <c r="C424" t="s">
        <v>388</v>
      </c>
      <c r="D424" s="97">
        <v>0</v>
      </c>
      <c r="E424" s="110">
        <v>0</v>
      </c>
      <c r="H424" s="4">
        <f t="shared" ref="H424:H487" si="49">E424-G424</f>
        <v>0</v>
      </c>
      <c r="I424" s="121" t="s">
        <v>389</v>
      </c>
    </row>
    <row r="425" spans="1:14" ht="40.799999999999997" thickBot="1" x14ac:dyDescent="0.35">
      <c r="A425">
        <v>1255</v>
      </c>
      <c r="B425">
        <v>910</v>
      </c>
      <c r="C425" t="s">
        <v>390</v>
      </c>
      <c r="D425" s="97">
        <v>7850</v>
      </c>
      <c r="E425" s="110">
        <v>7500</v>
      </c>
      <c r="H425" s="4">
        <f t="shared" si="49"/>
        <v>7500</v>
      </c>
      <c r="I425" s="121" t="s">
        <v>391</v>
      </c>
    </row>
    <row r="426" spans="1:14" ht="15" thickBot="1" x14ac:dyDescent="0.35">
      <c r="C426" s="7" t="s">
        <v>11</v>
      </c>
      <c r="D426" s="96">
        <f>SUM(D422:D425)</f>
        <v>12550</v>
      </c>
      <c r="E426" s="111">
        <f t="shared" ref="E426:H426" si="50">SUM(E422:E425)</f>
        <v>12200</v>
      </c>
      <c r="F426" s="9">
        <f t="shared" si="50"/>
        <v>0</v>
      </c>
      <c r="G426" s="8">
        <f t="shared" si="50"/>
        <v>4700</v>
      </c>
      <c r="H426" s="8">
        <f t="shared" si="50"/>
        <v>7500</v>
      </c>
      <c r="I426" s="8">
        <f>E426-D426</f>
        <v>-350</v>
      </c>
      <c r="K426" s="5"/>
      <c r="N426" s="5"/>
    </row>
    <row r="427" spans="1:14" x14ac:dyDescent="0.3">
      <c r="D427" s="97"/>
      <c r="E427" s="110"/>
      <c r="H427" s="4">
        <f t="shared" si="49"/>
        <v>0</v>
      </c>
    </row>
    <row r="428" spans="1:14" ht="40.200000000000003" x14ac:dyDescent="0.3">
      <c r="A428">
        <v>4013</v>
      </c>
      <c r="B428">
        <v>910</v>
      </c>
      <c r="C428" t="s">
        <v>392</v>
      </c>
      <c r="D428" s="97"/>
      <c r="E428" s="110">
        <v>3696.89</v>
      </c>
      <c r="G428" s="4">
        <v>3696.89</v>
      </c>
      <c r="H428" s="4">
        <f t="shared" si="49"/>
        <v>0</v>
      </c>
      <c r="I428" s="126" t="s">
        <v>393</v>
      </c>
    </row>
    <row r="429" spans="1:14" ht="39.6" x14ac:dyDescent="0.3">
      <c r="A429">
        <v>4405</v>
      </c>
      <c r="B429">
        <v>910</v>
      </c>
      <c r="C429" t="s">
        <v>232</v>
      </c>
      <c r="D429" s="97">
        <v>27000</v>
      </c>
      <c r="E429" s="110">
        <v>25000</v>
      </c>
      <c r="H429" s="4">
        <f t="shared" si="49"/>
        <v>25000</v>
      </c>
      <c r="I429" s="131" t="s">
        <v>394</v>
      </c>
    </row>
    <row r="430" spans="1:14" x14ac:dyDescent="0.3">
      <c r="A430">
        <v>4425</v>
      </c>
      <c r="B430">
        <v>910</v>
      </c>
      <c r="C430" t="s">
        <v>395</v>
      </c>
      <c r="D430" s="97"/>
      <c r="E430" s="110">
        <v>0</v>
      </c>
      <c r="H430" s="4">
        <f t="shared" si="49"/>
        <v>0</v>
      </c>
      <c r="I430" s="131"/>
    </row>
    <row r="431" spans="1:14" x14ac:dyDescent="0.3">
      <c r="A431">
        <v>4920</v>
      </c>
      <c r="B431">
        <v>910</v>
      </c>
      <c r="C431" t="s">
        <v>396</v>
      </c>
      <c r="D431" s="97">
        <v>5000</v>
      </c>
      <c r="E431" s="110">
        <v>5250</v>
      </c>
      <c r="G431" s="4">
        <v>3450</v>
      </c>
      <c r="H431" s="4">
        <f t="shared" si="49"/>
        <v>1800</v>
      </c>
      <c r="I431" s="121" t="s">
        <v>397</v>
      </c>
      <c r="K431" t="s">
        <v>599</v>
      </c>
    </row>
    <row r="432" spans="1:14" x14ac:dyDescent="0.3">
      <c r="A432">
        <v>4921</v>
      </c>
      <c r="B432">
        <v>910</v>
      </c>
      <c r="C432" t="s">
        <v>398</v>
      </c>
      <c r="D432" s="97">
        <v>4000</v>
      </c>
      <c r="E432" s="110">
        <v>2000</v>
      </c>
      <c r="H432" s="4">
        <f t="shared" si="49"/>
        <v>2000</v>
      </c>
    </row>
    <row r="433" spans="1:14" ht="15" thickBot="1" x14ac:dyDescent="0.35">
      <c r="A433">
        <v>4923</v>
      </c>
      <c r="B433">
        <v>910</v>
      </c>
      <c r="C433" t="s">
        <v>399</v>
      </c>
      <c r="D433" s="97">
        <v>25000</v>
      </c>
      <c r="E433" s="110">
        <v>26250</v>
      </c>
      <c r="G433" s="4">
        <v>26250</v>
      </c>
      <c r="H433" s="4">
        <f t="shared" si="49"/>
        <v>0</v>
      </c>
      <c r="I433" s="121" t="s">
        <v>400</v>
      </c>
      <c r="K433" t="s">
        <v>606</v>
      </c>
    </row>
    <row r="434" spans="1:14" ht="15" thickBot="1" x14ac:dyDescent="0.35">
      <c r="C434" s="7" t="s">
        <v>11</v>
      </c>
      <c r="D434" s="96">
        <f>SUM(D428:D433)</f>
        <v>61000</v>
      </c>
      <c r="E434" s="111">
        <f t="shared" ref="E434:H434" si="51">SUM(E428:E433)</f>
        <v>62196.89</v>
      </c>
      <c r="F434" s="8">
        <f t="shared" si="51"/>
        <v>0</v>
      </c>
      <c r="G434" s="8">
        <f t="shared" si="51"/>
        <v>33396.89</v>
      </c>
      <c r="H434" s="8">
        <f t="shared" si="51"/>
        <v>28800</v>
      </c>
      <c r="I434" s="8">
        <f>E434-D434</f>
        <v>1196.8899999999994</v>
      </c>
      <c r="K434" s="5"/>
      <c r="N434" s="5"/>
    </row>
    <row r="435" spans="1:14" x14ac:dyDescent="0.3">
      <c r="D435" s="97"/>
      <c r="E435" s="110"/>
      <c r="H435" s="4">
        <f t="shared" si="49"/>
        <v>0</v>
      </c>
    </row>
    <row r="436" spans="1:14" x14ac:dyDescent="0.3">
      <c r="D436" s="97"/>
      <c r="E436" s="110"/>
      <c r="H436" s="4">
        <f t="shared" si="49"/>
        <v>0</v>
      </c>
    </row>
    <row r="437" spans="1:14" x14ac:dyDescent="0.3">
      <c r="A437" s="3">
        <v>930</v>
      </c>
      <c r="B437" s="3"/>
      <c r="C437" s="3" t="s">
        <v>401</v>
      </c>
      <c r="D437" s="97"/>
      <c r="E437" s="110"/>
      <c r="H437" s="4">
        <f t="shared" si="49"/>
        <v>0</v>
      </c>
    </row>
    <row r="438" spans="1:14" x14ac:dyDescent="0.3">
      <c r="A438">
        <v>4930</v>
      </c>
      <c r="B438">
        <v>930</v>
      </c>
      <c r="C438" t="s">
        <v>402</v>
      </c>
      <c r="D438" s="98">
        <v>5000</v>
      </c>
      <c r="E438" s="113">
        <v>3000</v>
      </c>
      <c r="F438" s="80"/>
      <c r="G438" s="4">
        <v>3000</v>
      </c>
      <c r="H438" s="4">
        <f t="shared" si="49"/>
        <v>0</v>
      </c>
      <c r="I438" s="121" t="s">
        <v>403</v>
      </c>
      <c r="K438" s="5"/>
    </row>
    <row r="439" spans="1:14" x14ac:dyDescent="0.3">
      <c r="D439" s="97"/>
      <c r="E439" s="110">
        <v>0</v>
      </c>
      <c r="H439" s="4">
        <f t="shared" si="49"/>
        <v>0</v>
      </c>
    </row>
    <row r="440" spans="1:14" x14ac:dyDescent="0.3">
      <c r="D440" s="97"/>
      <c r="E440" s="110"/>
      <c r="H440" s="4">
        <f t="shared" si="49"/>
        <v>0</v>
      </c>
    </row>
    <row r="441" spans="1:14" x14ac:dyDescent="0.3">
      <c r="A441" s="3">
        <v>940</v>
      </c>
      <c r="B441" s="3"/>
      <c r="C441" s="3" t="s">
        <v>404</v>
      </c>
      <c r="D441" s="97"/>
      <c r="E441" s="110">
        <v>0</v>
      </c>
      <c r="H441" s="4">
        <f t="shared" si="49"/>
        <v>0</v>
      </c>
    </row>
    <row r="442" spans="1:14" ht="27" x14ac:dyDescent="0.3">
      <c r="A442">
        <v>1155</v>
      </c>
      <c r="B442">
        <v>940</v>
      </c>
      <c r="C442" t="s">
        <v>10</v>
      </c>
      <c r="D442" s="98">
        <v>5000</v>
      </c>
      <c r="E442" s="113">
        <v>3000</v>
      </c>
      <c r="F442" s="80"/>
      <c r="G442" s="4">
        <v>3000</v>
      </c>
      <c r="H442" s="4">
        <f t="shared" si="49"/>
        <v>0</v>
      </c>
      <c r="I442" s="121" t="s">
        <v>405</v>
      </c>
      <c r="K442" s="5" t="s">
        <v>600</v>
      </c>
    </row>
    <row r="443" spans="1:14" x14ac:dyDescent="0.3">
      <c r="D443" s="98"/>
      <c r="E443" s="113"/>
      <c r="F443" s="80"/>
      <c r="H443" s="4">
        <f t="shared" si="49"/>
        <v>0</v>
      </c>
    </row>
    <row r="444" spans="1:14" x14ac:dyDescent="0.3">
      <c r="A444">
        <v>4365</v>
      </c>
      <c r="B444">
        <v>940</v>
      </c>
      <c r="C444" t="s">
        <v>97</v>
      </c>
      <c r="D444" s="97"/>
      <c r="E444" s="110">
        <v>0</v>
      </c>
      <c r="H444" s="4">
        <f t="shared" si="49"/>
        <v>0</v>
      </c>
    </row>
    <row r="445" spans="1:14" x14ac:dyDescent="0.3">
      <c r="A445">
        <v>4940</v>
      </c>
      <c r="B445">
        <v>940</v>
      </c>
      <c r="C445" t="s">
        <v>404</v>
      </c>
      <c r="D445" s="97">
        <v>15000</v>
      </c>
      <c r="E445" s="110">
        <v>12000</v>
      </c>
      <c r="G445" s="4">
        <v>12000</v>
      </c>
      <c r="H445" s="4">
        <f t="shared" si="49"/>
        <v>0</v>
      </c>
      <c r="I445" s="121" t="s">
        <v>406</v>
      </c>
      <c r="K445" s="5" t="s">
        <v>601</v>
      </c>
    </row>
    <row r="446" spans="1:14" x14ac:dyDescent="0.3">
      <c r="D446" s="97"/>
      <c r="E446" s="110">
        <v>0</v>
      </c>
      <c r="H446" s="4">
        <f t="shared" si="49"/>
        <v>0</v>
      </c>
    </row>
    <row r="447" spans="1:14" x14ac:dyDescent="0.3">
      <c r="D447" s="97"/>
      <c r="E447" s="110"/>
      <c r="H447" s="4">
        <f t="shared" si="49"/>
        <v>0</v>
      </c>
    </row>
    <row r="448" spans="1:14" x14ac:dyDescent="0.3">
      <c r="A448" s="3">
        <v>960</v>
      </c>
      <c r="B448" s="3"/>
      <c r="C448" s="3" t="s">
        <v>407</v>
      </c>
      <c r="D448" s="97"/>
      <c r="E448" s="110">
        <v>0</v>
      </c>
      <c r="H448" s="4">
        <f t="shared" si="49"/>
        <v>0</v>
      </c>
    </row>
    <row r="449" spans="1:14" ht="27" x14ac:dyDescent="0.3">
      <c r="A449">
        <v>1260</v>
      </c>
      <c r="B449">
        <v>960</v>
      </c>
      <c r="C449" t="s">
        <v>408</v>
      </c>
      <c r="D449" s="98">
        <v>1994.9999999999998</v>
      </c>
      <c r="E449" s="113">
        <v>1400</v>
      </c>
      <c r="F449" s="80"/>
      <c r="G449" s="4">
        <v>1400</v>
      </c>
      <c r="H449" s="75">
        <f t="shared" si="49"/>
        <v>0</v>
      </c>
      <c r="I449" s="121" t="s">
        <v>409</v>
      </c>
      <c r="K449" s="5" t="s">
        <v>603</v>
      </c>
    </row>
    <row r="450" spans="1:14" ht="27" x14ac:dyDescent="0.3">
      <c r="A450">
        <v>4960</v>
      </c>
      <c r="B450">
        <v>960</v>
      </c>
      <c r="C450" t="s">
        <v>410</v>
      </c>
      <c r="D450" s="97">
        <v>16000</v>
      </c>
      <c r="E450" s="110">
        <v>16000</v>
      </c>
      <c r="G450" s="4">
        <v>16000</v>
      </c>
      <c r="H450" s="4">
        <f t="shared" si="49"/>
        <v>0</v>
      </c>
      <c r="I450" s="121" t="s">
        <v>411</v>
      </c>
    </row>
    <row r="451" spans="1:14" ht="40.200000000000003" thickBot="1" x14ac:dyDescent="0.35">
      <c r="A451">
        <v>4965</v>
      </c>
      <c r="B451">
        <v>960</v>
      </c>
      <c r="C451" t="s">
        <v>412</v>
      </c>
      <c r="D451" s="97">
        <v>10000</v>
      </c>
      <c r="E451" s="110">
        <v>4000</v>
      </c>
      <c r="G451" s="4">
        <v>4000</v>
      </c>
      <c r="H451" s="4">
        <f t="shared" si="49"/>
        <v>0</v>
      </c>
      <c r="I451" s="130" t="s">
        <v>413</v>
      </c>
      <c r="K451" t="s">
        <v>602</v>
      </c>
    </row>
    <row r="452" spans="1:14" ht="15" thickBot="1" x14ac:dyDescent="0.35">
      <c r="C452" s="7" t="s">
        <v>11</v>
      </c>
      <c r="D452" s="96">
        <f>SUM(D450:D451)</f>
        <v>26000</v>
      </c>
      <c r="E452" s="111">
        <f t="shared" ref="E452:H452" si="52">SUM(E450:E451)</f>
        <v>20000</v>
      </c>
      <c r="F452" s="8">
        <f t="shared" si="52"/>
        <v>0</v>
      </c>
      <c r="G452" s="8">
        <f t="shared" si="52"/>
        <v>20000</v>
      </c>
      <c r="H452" s="8">
        <f t="shared" si="52"/>
        <v>0</v>
      </c>
      <c r="I452" s="8">
        <f>E452-D452</f>
        <v>-6000</v>
      </c>
      <c r="K452" s="5"/>
      <c r="N452" s="5"/>
    </row>
    <row r="453" spans="1:14" x14ac:dyDescent="0.3">
      <c r="D453" s="97"/>
      <c r="E453" s="110"/>
      <c r="H453" s="4">
        <f t="shared" si="49"/>
        <v>0</v>
      </c>
    </row>
    <row r="454" spans="1:14" x14ac:dyDescent="0.3">
      <c r="C454" s="3"/>
      <c r="D454" s="97"/>
      <c r="E454" s="110"/>
      <c r="H454" s="4">
        <f t="shared" si="49"/>
        <v>0</v>
      </c>
    </row>
    <row r="455" spans="1:14" x14ac:dyDescent="0.3">
      <c r="A455" s="3">
        <v>1010</v>
      </c>
      <c r="B455" s="3"/>
      <c r="C455" s="3" t="s">
        <v>414</v>
      </c>
      <c r="D455" s="97"/>
      <c r="E455" s="110"/>
      <c r="H455" s="4">
        <f t="shared" si="49"/>
        <v>0</v>
      </c>
    </row>
    <row r="456" spans="1:14" ht="27" x14ac:dyDescent="0.3">
      <c r="A456">
        <v>1155</v>
      </c>
      <c r="B456">
        <v>1010</v>
      </c>
      <c r="C456" t="s">
        <v>415</v>
      </c>
      <c r="D456" s="97"/>
      <c r="E456" s="110"/>
      <c r="H456" s="4">
        <f t="shared" si="49"/>
        <v>0</v>
      </c>
      <c r="I456" s="121" t="s">
        <v>416</v>
      </c>
      <c r="K456" s="5"/>
    </row>
    <row r="457" spans="1:14" x14ac:dyDescent="0.3">
      <c r="A457">
        <v>1999</v>
      </c>
      <c r="B457">
        <v>1010</v>
      </c>
      <c r="C457" t="s">
        <v>417</v>
      </c>
      <c r="D457" s="97"/>
      <c r="E457" s="110"/>
      <c r="H457" s="4">
        <f t="shared" si="49"/>
        <v>0</v>
      </c>
    </row>
    <row r="458" spans="1:14" x14ac:dyDescent="0.3">
      <c r="D458" s="97"/>
      <c r="E458" s="110"/>
      <c r="H458" s="4">
        <f t="shared" si="49"/>
        <v>0</v>
      </c>
    </row>
    <row r="459" spans="1:14" x14ac:dyDescent="0.3">
      <c r="A459">
        <v>6885</v>
      </c>
      <c r="B459">
        <v>1010</v>
      </c>
      <c r="C459" t="s">
        <v>418</v>
      </c>
      <c r="D459" s="97"/>
      <c r="E459" s="110">
        <v>0</v>
      </c>
      <c r="H459" s="4">
        <f t="shared" si="49"/>
        <v>0</v>
      </c>
    </row>
    <row r="460" spans="1:14" x14ac:dyDescent="0.3">
      <c r="A460">
        <v>8200</v>
      </c>
      <c r="B460">
        <v>1010</v>
      </c>
      <c r="C460" t="s">
        <v>419</v>
      </c>
      <c r="D460" s="97"/>
      <c r="E460" s="110">
        <v>0</v>
      </c>
      <c r="H460" s="4">
        <f t="shared" si="49"/>
        <v>0</v>
      </c>
    </row>
    <row r="461" spans="1:14" ht="79.8" x14ac:dyDescent="0.3">
      <c r="A461">
        <v>8215</v>
      </c>
      <c r="B461">
        <v>1010</v>
      </c>
      <c r="C461" t="s">
        <v>214</v>
      </c>
      <c r="D461" s="97">
        <v>2500</v>
      </c>
      <c r="E461" s="110">
        <v>17625</v>
      </c>
      <c r="G461" s="4">
        <v>13000</v>
      </c>
      <c r="H461" s="4">
        <f t="shared" si="49"/>
        <v>4625</v>
      </c>
      <c r="I461" s="121" t="s">
        <v>420</v>
      </c>
      <c r="K461" t="s">
        <v>604</v>
      </c>
    </row>
    <row r="462" spans="1:14" x14ac:dyDescent="0.3">
      <c r="A462">
        <v>8225</v>
      </c>
      <c r="B462">
        <v>1010</v>
      </c>
      <c r="C462" t="s">
        <v>421</v>
      </c>
      <c r="D462" s="97">
        <v>25000</v>
      </c>
      <c r="E462" s="110">
        <v>26250</v>
      </c>
      <c r="H462" s="4">
        <f t="shared" si="49"/>
        <v>26250</v>
      </c>
      <c r="I462" s="121" t="s">
        <v>422</v>
      </c>
      <c r="K462" t="s">
        <v>610</v>
      </c>
    </row>
    <row r="463" spans="1:14" ht="27" x14ac:dyDescent="0.3">
      <c r="A463">
        <v>8255</v>
      </c>
      <c r="B463">
        <v>1010</v>
      </c>
      <c r="C463" t="s">
        <v>423</v>
      </c>
      <c r="D463" s="97">
        <v>20000</v>
      </c>
      <c r="E463" s="110">
        <v>20000</v>
      </c>
      <c r="H463" s="4">
        <f t="shared" si="49"/>
        <v>20000</v>
      </c>
      <c r="I463" s="121" t="s">
        <v>424</v>
      </c>
    </row>
    <row r="464" spans="1:14" ht="40.200000000000003" x14ac:dyDescent="0.3">
      <c r="A464">
        <v>8256</v>
      </c>
      <c r="B464">
        <v>1010</v>
      </c>
      <c r="C464" t="s">
        <v>425</v>
      </c>
      <c r="D464" s="97">
        <v>20000</v>
      </c>
      <c r="E464" s="110">
        <v>20000</v>
      </c>
      <c r="H464" s="4">
        <f t="shared" si="49"/>
        <v>20000</v>
      </c>
      <c r="I464" s="121" t="s">
        <v>426</v>
      </c>
    </row>
    <row r="465" spans="1:14" ht="40.200000000000003" x14ac:dyDescent="0.3">
      <c r="A465">
        <v>8257</v>
      </c>
      <c r="B465">
        <v>1010</v>
      </c>
      <c r="C465" t="s">
        <v>427</v>
      </c>
      <c r="D465" s="97">
        <v>0</v>
      </c>
      <c r="E465" s="110">
        <v>15000</v>
      </c>
      <c r="H465" s="4">
        <f t="shared" si="49"/>
        <v>15000</v>
      </c>
      <c r="I465" s="121" t="s">
        <v>428</v>
      </c>
    </row>
    <row r="466" spans="1:14" ht="53.4" x14ac:dyDescent="0.3">
      <c r="A466">
        <v>8280</v>
      </c>
      <c r="B466">
        <v>1010</v>
      </c>
      <c r="C466" t="s">
        <v>429</v>
      </c>
      <c r="D466" s="97">
        <v>20000</v>
      </c>
      <c r="E466" s="110">
        <v>80000</v>
      </c>
      <c r="G466" s="4">
        <v>80000</v>
      </c>
      <c r="H466" s="4">
        <f t="shared" si="49"/>
        <v>0</v>
      </c>
      <c r="I466" s="126" t="s">
        <v>430</v>
      </c>
      <c r="K466" t="s">
        <v>611</v>
      </c>
    </row>
    <row r="467" spans="1:14" ht="15" thickBot="1" x14ac:dyDescent="0.35">
      <c r="A467">
        <v>8295</v>
      </c>
      <c r="B467">
        <v>1010</v>
      </c>
      <c r="C467" t="s">
        <v>431</v>
      </c>
      <c r="D467" s="97"/>
      <c r="E467" s="110">
        <v>0</v>
      </c>
      <c r="H467" s="4">
        <f t="shared" si="49"/>
        <v>0</v>
      </c>
    </row>
    <row r="468" spans="1:14" ht="15" thickBot="1" x14ac:dyDescent="0.35">
      <c r="C468" s="7" t="s">
        <v>11</v>
      </c>
      <c r="D468" s="96">
        <f>SUM(D461:D467)</f>
        <v>87500</v>
      </c>
      <c r="E468" s="111">
        <f t="shared" ref="E468:H468" si="53">SUM(E461:E467)</f>
        <v>178875</v>
      </c>
      <c r="F468" s="9">
        <f t="shared" si="53"/>
        <v>0</v>
      </c>
      <c r="G468" s="8">
        <f t="shared" si="53"/>
        <v>93000</v>
      </c>
      <c r="H468" s="8">
        <f t="shared" si="53"/>
        <v>85875</v>
      </c>
      <c r="I468" s="8">
        <f>E468-D468</f>
        <v>91375</v>
      </c>
      <c r="K468" s="5"/>
      <c r="N468" s="5"/>
    </row>
    <row r="469" spans="1:14" x14ac:dyDescent="0.3">
      <c r="D469" s="97"/>
      <c r="E469" s="110"/>
      <c r="H469" s="4">
        <f t="shared" si="49"/>
        <v>0</v>
      </c>
    </row>
    <row r="470" spans="1:14" x14ac:dyDescent="0.3">
      <c r="A470" s="3">
        <v>1014</v>
      </c>
      <c r="B470" s="3"/>
      <c r="C470" s="3" t="s">
        <v>432</v>
      </c>
      <c r="D470" s="97"/>
      <c r="E470" s="110"/>
      <c r="H470" s="4">
        <f t="shared" si="49"/>
        <v>0</v>
      </c>
    </row>
    <row r="471" spans="1:14" x14ac:dyDescent="0.3">
      <c r="A471">
        <v>4340</v>
      </c>
      <c r="B471">
        <v>1014</v>
      </c>
      <c r="C471" t="s">
        <v>245</v>
      </c>
      <c r="D471" s="97"/>
      <c r="E471" s="110"/>
      <c r="H471" s="4">
        <f t="shared" si="49"/>
        <v>0</v>
      </c>
    </row>
    <row r="472" spans="1:14" x14ac:dyDescent="0.3">
      <c r="A472">
        <v>4365</v>
      </c>
      <c r="B472">
        <v>1014</v>
      </c>
      <c r="C472" s="3" t="s">
        <v>433</v>
      </c>
      <c r="D472" s="97"/>
      <c r="E472" s="110">
        <v>0</v>
      </c>
      <c r="H472" s="4">
        <f t="shared" si="49"/>
        <v>0</v>
      </c>
    </row>
    <row r="473" spans="1:14" x14ac:dyDescent="0.3">
      <c r="A473">
        <v>5600</v>
      </c>
      <c r="B473">
        <v>1014</v>
      </c>
      <c r="C473" t="s">
        <v>335</v>
      </c>
      <c r="D473" s="97">
        <v>254032.5</v>
      </c>
      <c r="E473" s="110">
        <v>243249.5</v>
      </c>
      <c r="H473" s="4">
        <f t="shared" si="49"/>
        <v>243249.5</v>
      </c>
      <c r="I473" s="121" t="s">
        <v>434</v>
      </c>
      <c r="K473" t="s">
        <v>616</v>
      </c>
    </row>
    <row r="474" spans="1:14" x14ac:dyDescent="0.3">
      <c r="A474">
        <v>8260</v>
      </c>
      <c r="B474">
        <v>1014</v>
      </c>
      <c r="C474" t="s">
        <v>435</v>
      </c>
      <c r="D474" s="97">
        <v>50000</v>
      </c>
      <c r="E474" s="110">
        <v>80000</v>
      </c>
      <c r="G474" s="4">
        <v>20000</v>
      </c>
      <c r="H474" s="4">
        <f t="shared" si="49"/>
        <v>60000</v>
      </c>
      <c r="I474" s="121" t="s">
        <v>436</v>
      </c>
      <c r="K474" t="s">
        <v>615</v>
      </c>
    </row>
    <row r="475" spans="1:14" ht="15" thickBot="1" x14ac:dyDescent="0.35">
      <c r="A475">
        <v>8265</v>
      </c>
      <c r="B475">
        <v>1014</v>
      </c>
      <c r="C475" t="s">
        <v>437</v>
      </c>
      <c r="D475" s="97">
        <v>50000</v>
      </c>
      <c r="E475" s="110">
        <v>10000</v>
      </c>
      <c r="G475" s="4">
        <v>10000</v>
      </c>
      <c r="H475" s="4">
        <f t="shared" si="49"/>
        <v>0</v>
      </c>
      <c r="I475" s="121" t="s">
        <v>438</v>
      </c>
      <c r="K475" t="s">
        <v>605</v>
      </c>
    </row>
    <row r="476" spans="1:14" ht="15" thickBot="1" x14ac:dyDescent="0.35">
      <c r="C476" s="7" t="s">
        <v>11</v>
      </c>
      <c r="D476" s="96">
        <f>SUM(D473:D475)</f>
        <v>354032.5</v>
      </c>
      <c r="E476" s="111">
        <f t="shared" ref="E476:H476" si="54">SUM(E473:E475)</f>
        <v>333249.5</v>
      </c>
      <c r="F476" s="9">
        <f t="shared" si="54"/>
        <v>0</v>
      </c>
      <c r="G476" s="8">
        <f t="shared" si="54"/>
        <v>30000</v>
      </c>
      <c r="H476" s="8">
        <f t="shared" si="54"/>
        <v>303249.5</v>
      </c>
      <c r="I476" s="8">
        <f>E476-D476</f>
        <v>-20783</v>
      </c>
      <c r="K476" s="5"/>
      <c r="N476" s="5"/>
    </row>
    <row r="477" spans="1:14" x14ac:dyDescent="0.3">
      <c r="D477" s="97"/>
      <c r="E477" s="110"/>
      <c r="H477" s="4">
        <f t="shared" si="49"/>
        <v>0</v>
      </c>
    </row>
    <row r="478" spans="1:14" x14ac:dyDescent="0.3">
      <c r="A478" s="3">
        <v>6000</v>
      </c>
      <c r="B478" s="3"/>
      <c r="C478" t="s">
        <v>439</v>
      </c>
      <c r="D478" s="97"/>
      <c r="E478" s="110"/>
      <c r="H478" s="4">
        <f t="shared" si="49"/>
        <v>0</v>
      </c>
    </row>
    <row r="479" spans="1:14" x14ac:dyDescent="0.3">
      <c r="C479" t="s">
        <v>11</v>
      </c>
      <c r="D479" s="97"/>
      <c r="E479" s="110"/>
      <c r="H479" s="4">
        <f t="shared" si="49"/>
        <v>0</v>
      </c>
    </row>
    <row r="480" spans="1:14" x14ac:dyDescent="0.3">
      <c r="D480" s="97"/>
      <c r="E480" s="110"/>
      <c r="H480" s="4">
        <f t="shared" si="49"/>
        <v>0</v>
      </c>
    </row>
    <row r="481" spans="1:13" x14ac:dyDescent="0.3">
      <c r="C481" s="3" t="s">
        <v>440</v>
      </c>
      <c r="D481" s="97"/>
      <c r="E481" s="110"/>
      <c r="H481" s="4">
        <f t="shared" si="49"/>
        <v>0</v>
      </c>
    </row>
    <row r="482" spans="1:13" x14ac:dyDescent="0.3">
      <c r="A482" s="3">
        <v>1200</v>
      </c>
      <c r="B482" s="3"/>
      <c r="C482" s="3" t="s">
        <v>441</v>
      </c>
      <c r="D482" s="97"/>
      <c r="E482" s="110"/>
      <c r="H482" s="4">
        <f t="shared" si="49"/>
        <v>0</v>
      </c>
    </row>
    <row r="483" spans="1:13" x14ac:dyDescent="0.3">
      <c r="A483">
        <v>1155</v>
      </c>
      <c r="B483">
        <v>1200</v>
      </c>
      <c r="C483" t="s">
        <v>10</v>
      </c>
      <c r="D483" s="97"/>
      <c r="E483" s="113"/>
      <c r="F483" s="80"/>
      <c r="H483" s="4">
        <f t="shared" si="49"/>
        <v>0</v>
      </c>
      <c r="I483" s="121" t="s">
        <v>442</v>
      </c>
      <c r="K483" s="5"/>
    </row>
    <row r="484" spans="1:13" x14ac:dyDescent="0.3">
      <c r="D484" s="97"/>
      <c r="E484" s="110">
        <v>0</v>
      </c>
      <c r="H484" s="4">
        <f t="shared" si="49"/>
        <v>0</v>
      </c>
    </row>
    <row r="485" spans="1:13" ht="27" x14ac:dyDescent="0.3">
      <c r="A485">
        <v>4000</v>
      </c>
      <c r="B485">
        <v>1200</v>
      </c>
      <c r="C485" t="s">
        <v>443</v>
      </c>
      <c r="D485" s="97">
        <v>385071.00135135133</v>
      </c>
      <c r="E485" s="110">
        <v>470349.58257081202</v>
      </c>
      <c r="H485" s="4">
        <f t="shared" si="49"/>
        <v>470349.58257081202</v>
      </c>
      <c r="I485" s="121" t="s">
        <v>444</v>
      </c>
      <c r="K485" s="15">
        <f>'[1]2024-25 salary budg  Updated'!N17+'[1]2024-25 salary budg  Updated'!N52</f>
        <v>470349.58257081202</v>
      </c>
      <c r="M485" t="s">
        <v>617</v>
      </c>
    </row>
    <row r="486" spans="1:13" ht="27" x14ac:dyDescent="0.3">
      <c r="A486">
        <v>4005</v>
      </c>
      <c r="B486">
        <v>1200</v>
      </c>
      <c r="C486" t="s">
        <v>445</v>
      </c>
      <c r="D486" s="97">
        <v>285004.95810810814</v>
      </c>
      <c r="E486" s="110">
        <v>301512.7494144605</v>
      </c>
      <c r="H486" s="4">
        <f t="shared" si="49"/>
        <v>301512.7494144605</v>
      </c>
      <c r="I486" s="121" t="s">
        <v>444</v>
      </c>
      <c r="K486" s="15">
        <f>'[1]2024-25 salary budg  Updated'!N39</f>
        <v>301512.7494144605</v>
      </c>
    </row>
    <row r="487" spans="1:13" ht="27" x14ac:dyDescent="0.3">
      <c r="A487">
        <v>4008</v>
      </c>
      <c r="B487">
        <v>1200</v>
      </c>
      <c r="C487" t="s">
        <v>446</v>
      </c>
      <c r="D487" s="97">
        <v>84020.148648648668</v>
      </c>
      <c r="E487" s="110">
        <v>88773.516573967558</v>
      </c>
      <c r="H487" s="4">
        <f t="shared" si="49"/>
        <v>88773.516573967558</v>
      </c>
      <c r="I487" s="121" t="s">
        <v>444</v>
      </c>
      <c r="K487" s="15">
        <f>'[1]2024-25 salary budg  Updated'!N45</f>
        <v>88773.516573967558</v>
      </c>
    </row>
    <row r="488" spans="1:13" ht="27" x14ac:dyDescent="0.3">
      <c r="A488">
        <v>4010</v>
      </c>
      <c r="B488">
        <v>1200</v>
      </c>
      <c r="C488" t="s">
        <v>447</v>
      </c>
      <c r="D488" s="97">
        <v>46765.950000000004</v>
      </c>
      <c r="E488" s="110">
        <v>47366</v>
      </c>
      <c r="H488" s="4">
        <f t="shared" ref="H488:H494" si="55">E488-G488</f>
        <v>47366</v>
      </c>
      <c r="I488" s="121" t="s">
        <v>444</v>
      </c>
      <c r="K488">
        <f>'[1]2024-25 salary budg  Updated'!N18</f>
        <v>47366</v>
      </c>
      <c r="M488" t="s">
        <v>614</v>
      </c>
    </row>
    <row r="489" spans="1:13" ht="27" x14ac:dyDescent="0.3">
      <c r="A489">
        <v>4012</v>
      </c>
      <c r="B489">
        <v>1200</v>
      </c>
      <c r="C489" t="s">
        <v>448</v>
      </c>
      <c r="D489" s="97">
        <v>253946.70000000004</v>
      </c>
      <c r="E489" s="110">
        <v>272436</v>
      </c>
      <c r="H489" s="4">
        <f t="shared" si="55"/>
        <v>272436</v>
      </c>
      <c r="I489" s="121" t="s">
        <v>444</v>
      </c>
      <c r="K489">
        <f>'[1]2024-25 salary budg  Updated'!N27</f>
        <v>272436</v>
      </c>
    </row>
    <row r="490" spans="1:13" ht="27" x14ac:dyDescent="0.3">
      <c r="A490">
        <v>4018</v>
      </c>
      <c r="B490">
        <v>1200</v>
      </c>
      <c r="C490" t="s">
        <v>449</v>
      </c>
      <c r="D490" s="97">
        <v>0</v>
      </c>
      <c r="E490" s="110">
        <v>0</v>
      </c>
      <c r="H490" s="4">
        <f t="shared" si="55"/>
        <v>0</v>
      </c>
      <c r="I490" s="121" t="s">
        <v>444</v>
      </c>
    </row>
    <row r="491" spans="1:13" ht="27" x14ac:dyDescent="0.3">
      <c r="A491">
        <v>4020</v>
      </c>
      <c r="B491">
        <v>1200</v>
      </c>
      <c r="C491" t="s">
        <v>450</v>
      </c>
      <c r="D491" s="97">
        <v>158749.00347027025</v>
      </c>
      <c r="E491" s="110">
        <v>187099.39899663956</v>
      </c>
      <c r="H491" s="4">
        <f t="shared" si="55"/>
        <v>187099.39899663956</v>
      </c>
      <c r="I491" s="121" t="s">
        <v>444</v>
      </c>
      <c r="K491" s="15">
        <f>'[1]2024-25 salary budg  Updated'!N59</f>
        <v>187099.39899663956</v>
      </c>
      <c r="M491" t="s">
        <v>613</v>
      </c>
    </row>
    <row r="492" spans="1:13" ht="27" x14ac:dyDescent="0.3">
      <c r="A492">
        <v>4025</v>
      </c>
      <c r="B492">
        <v>1200</v>
      </c>
      <c r="C492" t="s">
        <v>451</v>
      </c>
      <c r="D492" s="97">
        <v>226783.99924324322</v>
      </c>
      <c r="E492" s="110">
        <v>253794.13744023663</v>
      </c>
      <c r="H492" s="4">
        <f t="shared" si="55"/>
        <v>253794.13744023663</v>
      </c>
      <c r="I492" s="121" t="s">
        <v>444</v>
      </c>
      <c r="K492" s="15">
        <f>'[1]2024-25 salary budg  Updated'!N58</f>
        <v>253794.13744023663</v>
      </c>
      <c r="M492" t="s">
        <v>613</v>
      </c>
    </row>
    <row r="493" spans="1:13" ht="27" x14ac:dyDescent="0.3">
      <c r="A493">
        <v>4037</v>
      </c>
      <c r="B493">
        <v>1200</v>
      </c>
      <c r="C493" t="s">
        <v>452</v>
      </c>
      <c r="D493" s="97">
        <v>0</v>
      </c>
      <c r="E493" s="110"/>
      <c r="H493" s="4">
        <f t="shared" si="55"/>
        <v>0</v>
      </c>
      <c r="I493" s="121" t="s">
        <v>444</v>
      </c>
    </row>
    <row r="494" spans="1:13" ht="15" thickBot="1" x14ac:dyDescent="0.35">
      <c r="D494" s="95"/>
      <c r="E494" s="110"/>
      <c r="H494" s="4">
        <f t="shared" si="55"/>
        <v>0</v>
      </c>
    </row>
    <row r="495" spans="1:13" ht="15" thickBot="1" x14ac:dyDescent="0.35">
      <c r="C495" s="7" t="s">
        <v>11</v>
      </c>
      <c r="D495" s="96">
        <f>SUM(D485:D494)</f>
        <v>1440341.7608216214</v>
      </c>
      <c r="E495" s="111">
        <f t="shared" ref="E495:H495" si="56">SUM(E485:E494)</f>
        <v>1621331.3849961162</v>
      </c>
      <c r="F495" s="9">
        <f t="shared" si="56"/>
        <v>0</v>
      </c>
      <c r="G495" s="8">
        <f t="shared" si="56"/>
        <v>0</v>
      </c>
      <c r="H495" s="8">
        <f t="shared" si="56"/>
        <v>1621331.3849961162</v>
      </c>
      <c r="I495" s="8">
        <f>E495-D495</f>
        <v>180989.62417449476</v>
      </c>
      <c r="K495" s="10">
        <f>SUM(K485:K494)</f>
        <v>1621331.3849961162</v>
      </c>
      <c r="M495" t="s">
        <v>618</v>
      </c>
    </row>
    <row r="496" spans="1:13" x14ac:dyDescent="0.3">
      <c r="D496" s="94"/>
      <c r="E496" s="110"/>
    </row>
    <row r="497" spans="3:9" ht="15" thickBot="1" x14ac:dyDescent="0.35">
      <c r="D497" s="94"/>
      <c r="E497" s="110"/>
    </row>
    <row r="498" spans="3:9" x14ac:dyDescent="0.3">
      <c r="C498" s="16" t="s">
        <v>8</v>
      </c>
      <c r="D498" s="104">
        <f t="shared" ref="D498:H498" si="57">-D8</f>
        <v>-1650216.78</v>
      </c>
      <c r="E498" s="117">
        <f t="shared" si="57"/>
        <v>-1897749.2969999998</v>
      </c>
      <c r="F498" s="84"/>
      <c r="G498" s="70">
        <f t="shared" si="57"/>
        <v>0</v>
      </c>
      <c r="H498" s="70">
        <f t="shared" si="57"/>
        <v>-1897749.2969999998</v>
      </c>
    </row>
    <row r="499" spans="3:9" x14ac:dyDescent="0.3">
      <c r="C499" s="17" t="s">
        <v>453</v>
      </c>
      <c r="D499" s="105">
        <f t="shared" ref="D499" si="58">-SUM(D81+D87+D113+D120+D152+D178+D184+D195+D208+D236+D252+D281+D295+D312+D349+D378+D406+D426+D442+D449+D456+D483)</f>
        <v>-992693.78</v>
      </c>
      <c r="E499" s="118">
        <f t="shared" ref="E499:H499" si="59">-SUM(E81+E87+E113+E120+E152+E178+E184+E195+E208+E236+E252+E281+E295+E312+E349+E378+E406+E426+E442+E449+E456+E483)</f>
        <v>-1077683</v>
      </c>
      <c r="F499" s="85"/>
      <c r="G499" s="71">
        <f t="shared" si="59"/>
        <v>-9100</v>
      </c>
      <c r="H499" s="71">
        <f t="shared" si="59"/>
        <v>-1068583</v>
      </c>
      <c r="I499" s="128"/>
    </row>
    <row r="500" spans="3:9" x14ac:dyDescent="0.3">
      <c r="C500" s="17" t="s">
        <v>454</v>
      </c>
      <c r="D500" s="106">
        <v>-508065</v>
      </c>
      <c r="E500" s="110">
        <v>-486499</v>
      </c>
      <c r="G500" s="4">
        <v>-486499</v>
      </c>
      <c r="H500" s="4">
        <v>-486499</v>
      </c>
      <c r="I500" s="128" t="s">
        <v>455</v>
      </c>
    </row>
    <row r="501" spans="3:9" x14ac:dyDescent="0.3">
      <c r="C501" s="17" t="s">
        <v>456</v>
      </c>
      <c r="D501" s="94"/>
      <c r="E501" s="110"/>
      <c r="I501" s="128" t="s">
        <v>457</v>
      </c>
    </row>
    <row r="502" spans="3:9" x14ac:dyDescent="0.3">
      <c r="C502" s="17" t="s">
        <v>458</v>
      </c>
      <c r="D502" s="106">
        <f t="shared" ref="D502" si="60">-D478</f>
        <v>0</v>
      </c>
      <c r="E502" s="110"/>
      <c r="I502" s="128"/>
    </row>
    <row r="503" spans="3:9" x14ac:dyDescent="0.3">
      <c r="C503" s="17" t="s">
        <v>459</v>
      </c>
      <c r="D503" s="106"/>
      <c r="E503" s="110"/>
      <c r="I503" s="128"/>
    </row>
    <row r="504" spans="3:9" x14ac:dyDescent="0.3">
      <c r="C504" s="17" t="s">
        <v>460</v>
      </c>
      <c r="D504" s="94"/>
      <c r="E504" s="110"/>
      <c r="I504" s="128"/>
    </row>
    <row r="505" spans="3:9" x14ac:dyDescent="0.3">
      <c r="C505" s="17" t="s">
        <v>461</v>
      </c>
      <c r="D505" s="105">
        <f t="shared" ref="D505:H505" si="61">SUM(D37+D46+D63+D76+D41+D79+D93+D101+D104+D110+D117+D142+D165+D174+D186+D200+D231+D246+D274+D290+D305+D344+D360+D364+D367+D375+D389+D397+D400+D418+D434+D438+D444+D445+D452+D495)-8</f>
        <v>2771513.8908216213</v>
      </c>
      <c r="E505" s="118">
        <f t="shared" si="61"/>
        <v>3001893.898496116</v>
      </c>
      <c r="F505" s="85"/>
      <c r="G505" s="71">
        <f t="shared" si="61"/>
        <v>195997.55</v>
      </c>
      <c r="H505" s="71">
        <f t="shared" si="61"/>
        <v>2805388.3484961158</v>
      </c>
      <c r="I505" s="128"/>
    </row>
    <row r="506" spans="3:9" ht="15" thickBot="1" x14ac:dyDescent="0.35">
      <c r="C506" s="18" t="s">
        <v>462</v>
      </c>
      <c r="D506" s="107">
        <f t="shared" ref="D506:H506" si="62">D468+D476</f>
        <v>441532.5</v>
      </c>
      <c r="E506" s="119">
        <f t="shared" si="62"/>
        <v>512124.5</v>
      </c>
      <c r="F506" s="86"/>
      <c r="G506" s="72">
        <f t="shared" si="62"/>
        <v>123000</v>
      </c>
      <c r="H506" s="72">
        <f t="shared" si="62"/>
        <v>389124.5</v>
      </c>
      <c r="I506" s="128"/>
    </row>
    <row r="507" spans="3:9" ht="15" thickBot="1" x14ac:dyDescent="0.35">
      <c r="D507" s="94"/>
      <c r="E507" s="110"/>
    </row>
    <row r="508" spans="3:9" ht="15" thickBot="1" x14ac:dyDescent="0.35">
      <c r="C508" s="7" t="s">
        <v>463</v>
      </c>
      <c r="D508" s="108">
        <f t="shared" ref="D508:E508" si="63">SUM(D498:D506)</f>
        <v>62070.830821621232</v>
      </c>
      <c r="E508" s="120">
        <f t="shared" si="63"/>
        <v>52087.101496116258</v>
      </c>
      <c r="F508" s="83"/>
      <c r="G508" s="19">
        <f>SUM(G498:G506)</f>
        <v>-176601.45</v>
      </c>
      <c r="H508" s="19">
        <f>SUM(H498:H506)</f>
        <v>-258318.44850388402</v>
      </c>
      <c r="I508" s="8">
        <f>E508-D508</f>
        <v>-9983.7293255049735</v>
      </c>
    </row>
    <row r="512" spans="3:9" x14ac:dyDescent="0.3">
      <c r="D512" s="4">
        <f t="shared" ref="D512:E512" si="64">-D508</f>
        <v>-62070.830821621232</v>
      </c>
      <c r="E512" s="4">
        <f t="shared" si="64"/>
        <v>-52087.101496116258</v>
      </c>
      <c r="G512" s="4">
        <f>-G508</f>
        <v>176601.45</v>
      </c>
      <c r="H512" s="4">
        <f>-H508</f>
        <v>258318.44850388402</v>
      </c>
      <c r="I512" s="132" t="s">
        <v>464</v>
      </c>
    </row>
    <row r="513" spans="3:9" x14ac:dyDescent="0.3">
      <c r="D513" s="4">
        <f t="shared" ref="D513:E513" si="65">D499</f>
        <v>-992693.78</v>
      </c>
      <c r="E513" s="4">
        <f t="shared" si="65"/>
        <v>-1077683</v>
      </c>
      <c r="G513" s="4">
        <f>G499</f>
        <v>-9100</v>
      </c>
      <c r="H513" s="4">
        <f>H499</f>
        <v>-1068583</v>
      </c>
      <c r="I513" s="132" t="s">
        <v>465</v>
      </c>
    </row>
    <row r="514" spans="3:9" x14ac:dyDescent="0.3">
      <c r="D514" s="4">
        <v>-508065</v>
      </c>
      <c r="E514" s="4">
        <v>-486499</v>
      </c>
      <c r="G514" s="4">
        <v>-486499</v>
      </c>
      <c r="H514" s="4">
        <v>-486499</v>
      </c>
      <c r="I514" s="132" t="s">
        <v>466</v>
      </c>
    </row>
    <row r="515" spans="3:9" x14ac:dyDescent="0.3">
      <c r="D515" s="20">
        <f t="shared" ref="D515:E515" si="66">SUM(D512:D514)</f>
        <v>-1562829.6108216213</v>
      </c>
      <c r="E515" s="20">
        <f t="shared" si="66"/>
        <v>-1616269.1014961163</v>
      </c>
      <c r="F515" s="87"/>
      <c r="G515" s="20">
        <f>SUM(G512:G514)</f>
        <v>-318997.55</v>
      </c>
      <c r="H515" s="20">
        <f>SUM(H512:H514)</f>
        <v>-1296763.551496116</v>
      </c>
      <c r="I515" s="121" t="s">
        <v>11</v>
      </c>
    </row>
    <row r="518" spans="3:9" x14ac:dyDescent="0.3">
      <c r="D518" s="21">
        <f t="shared" ref="D518:E518" si="67">D505+D506</f>
        <v>3213046.3908216213</v>
      </c>
      <c r="E518" s="21">
        <f t="shared" si="67"/>
        <v>3514018.398496116</v>
      </c>
      <c r="F518" s="88"/>
      <c r="G518" s="21">
        <f>G505+G506</f>
        <v>318997.55</v>
      </c>
      <c r="H518" s="21">
        <f>H505+H506</f>
        <v>3194512.8484961158</v>
      </c>
      <c r="I518" s="132" t="s">
        <v>467</v>
      </c>
    </row>
    <row r="520" spans="3:9" ht="15" thickBot="1" x14ac:dyDescent="0.35"/>
    <row r="521" spans="3:9" ht="15" thickBot="1" x14ac:dyDescent="0.35">
      <c r="D521" s="73">
        <f t="shared" ref="D521:H521" si="68">D518+D515</f>
        <v>1650216.78</v>
      </c>
      <c r="E521" s="73">
        <f t="shared" si="68"/>
        <v>1897749.2969999998</v>
      </c>
      <c r="F521" s="73">
        <f t="shared" si="68"/>
        <v>0</v>
      </c>
      <c r="G521" s="73">
        <f t="shared" si="68"/>
        <v>0</v>
      </c>
      <c r="H521" s="73">
        <f t="shared" si="68"/>
        <v>1897749.2969999998</v>
      </c>
      <c r="I521" s="133"/>
    </row>
    <row r="523" spans="3:9" hidden="1" x14ac:dyDescent="0.3">
      <c r="D523" s="3" t="s">
        <v>468</v>
      </c>
    </row>
    <row r="524" spans="3:9" hidden="1" x14ac:dyDescent="0.3">
      <c r="C524" s="16" t="s">
        <v>469</v>
      </c>
      <c r="I524"/>
    </row>
    <row r="525" spans="3:9" hidden="1" x14ac:dyDescent="0.3">
      <c r="C525" s="17" t="s">
        <v>470</v>
      </c>
      <c r="I525"/>
    </row>
    <row r="526" spans="3:9" hidden="1" x14ac:dyDescent="0.3">
      <c r="C526" s="17" t="s">
        <v>471</v>
      </c>
      <c r="I526" s="6"/>
    </row>
    <row r="527" spans="3:9" hidden="1" x14ac:dyDescent="0.3">
      <c r="C527" s="17"/>
      <c r="I527"/>
    </row>
    <row r="528" spans="3:9" hidden="1" x14ac:dyDescent="0.3">
      <c r="C528" s="24" t="s">
        <v>472</v>
      </c>
      <c r="I528"/>
    </row>
    <row r="529" spans="3:13" hidden="1" x14ac:dyDescent="0.3">
      <c r="C529" s="17"/>
      <c r="I529"/>
    </row>
    <row r="530" spans="3:13" hidden="1" x14ac:dyDescent="0.3">
      <c r="C530" s="17"/>
      <c r="I530"/>
    </row>
    <row r="531" spans="3:13" hidden="1" x14ac:dyDescent="0.3">
      <c r="C531" s="17" t="s">
        <v>473</v>
      </c>
      <c r="D531" s="6" t="e">
        <f>#REF!+#REF!</f>
        <v>#REF!</v>
      </c>
      <c r="I531"/>
    </row>
    <row r="532" spans="3:13" hidden="1" x14ac:dyDescent="0.3">
      <c r="C532" s="17" t="s">
        <v>470</v>
      </c>
    </row>
    <row r="533" spans="3:13" hidden="1" x14ac:dyDescent="0.3">
      <c r="C533" s="17" t="s">
        <v>474</v>
      </c>
      <c r="D533" s="6" t="e">
        <f>#REF!+#REF!</f>
        <v>#REF!</v>
      </c>
      <c r="I533"/>
    </row>
    <row r="534" spans="3:13" hidden="1" x14ac:dyDescent="0.3">
      <c r="C534" s="24" t="s">
        <v>475</v>
      </c>
      <c r="D534" s="21" t="e">
        <f t="shared" ref="D534" si="69">SUM(D531:D533)</f>
        <v>#REF!</v>
      </c>
      <c r="I534" s="6"/>
    </row>
    <row r="535" spans="3:13" hidden="1" x14ac:dyDescent="0.3">
      <c r="C535" s="17"/>
      <c r="I535"/>
    </row>
    <row r="536" spans="3:13" ht="15" hidden="1" thickBot="1" x14ac:dyDescent="0.35">
      <c r="C536" s="7" t="s">
        <v>476</v>
      </c>
      <c r="I536"/>
    </row>
    <row r="537" spans="3:13" hidden="1" x14ac:dyDescent="0.3">
      <c r="I537"/>
    </row>
    <row r="538" spans="3:13" x14ac:dyDescent="0.3">
      <c r="I538"/>
    </row>
    <row r="539" spans="3:13" ht="15" thickBot="1" x14ac:dyDescent="0.35">
      <c r="I539"/>
    </row>
    <row r="540" spans="3:13" x14ac:dyDescent="0.3">
      <c r="C540" s="27" t="s">
        <v>477</v>
      </c>
      <c r="D540" s="91"/>
      <c r="I540"/>
    </row>
    <row r="541" spans="3:13" x14ac:dyDescent="0.3">
      <c r="C541" s="17" t="s">
        <v>456</v>
      </c>
      <c r="D541" s="23">
        <f>370108+184089</f>
        <v>554197</v>
      </c>
      <c r="I541"/>
    </row>
    <row r="542" spans="3:13" x14ac:dyDescent="0.3">
      <c r="C542" s="17" t="s">
        <v>478</v>
      </c>
      <c r="D542" s="23">
        <v>138975</v>
      </c>
      <c r="I542"/>
      <c r="M542" t="s">
        <v>621</v>
      </c>
    </row>
    <row r="543" spans="3:13" x14ac:dyDescent="0.3">
      <c r="C543" s="17" t="s">
        <v>479</v>
      </c>
      <c r="D543" s="23">
        <v>249480</v>
      </c>
      <c r="I543"/>
      <c r="M543" t="s">
        <v>622</v>
      </c>
    </row>
    <row r="544" spans="3:13" x14ac:dyDescent="0.3">
      <c r="C544" s="17" t="s">
        <v>137</v>
      </c>
      <c r="D544" s="23">
        <v>233793.74</v>
      </c>
      <c r="I544"/>
    </row>
    <row r="545" spans="3:13" x14ac:dyDescent="0.3">
      <c r="C545" s="17" t="s">
        <v>480</v>
      </c>
      <c r="D545" s="23">
        <v>201455.5</v>
      </c>
      <c r="I545"/>
    </row>
    <row r="546" spans="3:13" x14ac:dyDescent="0.3">
      <c r="C546" s="17" t="s">
        <v>297</v>
      </c>
      <c r="D546" s="23">
        <v>59720.2</v>
      </c>
      <c r="I546"/>
      <c r="M546" t="s">
        <v>623</v>
      </c>
    </row>
    <row r="547" spans="3:13" x14ac:dyDescent="0.3">
      <c r="C547" s="17" t="s">
        <v>481</v>
      </c>
      <c r="D547" s="23">
        <v>74697.2</v>
      </c>
      <c r="I547"/>
    </row>
    <row r="548" spans="3:13" x14ac:dyDescent="0.3">
      <c r="C548" s="17" t="s">
        <v>482</v>
      </c>
      <c r="D548" s="23">
        <v>1542002</v>
      </c>
      <c r="I548"/>
      <c r="M548" t="s">
        <v>624</v>
      </c>
    </row>
    <row r="549" spans="3:13" x14ac:dyDescent="0.3">
      <c r="C549" s="17"/>
      <c r="I549"/>
    </row>
    <row r="550" spans="3:13" ht="15" thickBot="1" x14ac:dyDescent="0.35">
      <c r="C550" s="28" t="s">
        <v>11</v>
      </c>
      <c r="D550" s="29">
        <f>SUM(D541:D549)</f>
        <v>3054320.6399999997</v>
      </c>
      <c r="I550"/>
    </row>
    <row r="551" spans="3:13" ht="15" thickBot="1" x14ac:dyDescent="0.35">
      <c r="I551"/>
    </row>
    <row r="552" spans="3:13" x14ac:dyDescent="0.3">
      <c r="C552" s="16" t="s">
        <v>483</v>
      </c>
      <c r="D552" s="91"/>
    </row>
    <row r="553" spans="3:13" hidden="1" x14ac:dyDescent="0.3">
      <c r="C553" s="30" t="s">
        <v>484</v>
      </c>
      <c r="D553" s="92"/>
    </row>
    <row r="554" spans="3:13" hidden="1" x14ac:dyDescent="0.3">
      <c r="C554" s="17"/>
      <c r="D554" s="92"/>
    </row>
    <row r="555" spans="3:13" hidden="1" x14ac:dyDescent="0.3">
      <c r="C555" s="17" t="s">
        <v>8</v>
      </c>
      <c r="D555" s="92"/>
    </row>
    <row r="556" spans="3:13" hidden="1" x14ac:dyDescent="0.3">
      <c r="C556" s="17"/>
      <c r="D556" s="92"/>
    </row>
    <row r="557" spans="3:13" hidden="1" x14ac:dyDescent="0.3">
      <c r="C557" s="17" t="s">
        <v>485</v>
      </c>
      <c r="D557" s="92"/>
    </row>
    <row r="558" spans="3:13" hidden="1" x14ac:dyDescent="0.3">
      <c r="C558" s="17" t="s">
        <v>486</v>
      </c>
      <c r="D558" s="92"/>
    </row>
    <row r="559" spans="3:13" hidden="1" x14ac:dyDescent="0.3">
      <c r="C559" s="17" t="s">
        <v>487</v>
      </c>
      <c r="D559" s="92"/>
    </row>
    <row r="560" spans="3:13" hidden="1" x14ac:dyDescent="0.3">
      <c r="C560" s="17" t="s">
        <v>488</v>
      </c>
      <c r="D560" s="92"/>
    </row>
    <row r="561" spans="3:4" ht="15" hidden="1" thickBot="1" x14ac:dyDescent="0.35">
      <c r="C561" s="7" t="s">
        <v>489</v>
      </c>
      <c r="D561" s="92"/>
    </row>
    <row r="562" spans="3:4" hidden="1" x14ac:dyDescent="0.3">
      <c r="C562" s="17"/>
      <c r="D562" s="92"/>
    </row>
    <row r="563" spans="3:4" x14ac:dyDescent="0.3">
      <c r="C563" s="17" t="s">
        <v>490</v>
      </c>
      <c r="D563" s="23">
        <v>681414.73</v>
      </c>
    </row>
    <row r="564" spans="3:4" x14ac:dyDescent="0.3">
      <c r="C564" s="17" t="s">
        <v>491</v>
      </c>
      <c r="D564" s="23">
        <v>18642.740000000002</v>
      </c>
    </row>
    <row r="565" spans="3:4" x14ac:dyDescent="0.3">
      <c r="C565" s="17" t="s">
        <v>492</v>
      </c>
      <c r="D565" s="23">
        <v>34641.25</v>
      </c>
    </row>
    <row r="566" spans="3:4" x14ac:dyDescent="0.3">
      <c r="C566" s="17" t="s">
        <v>493</v>
      </c>
      <c r="D566" s="23">
        <v>3935.23</v>
      </c>
    </row>
    <row r="567" spans="3:4" x14ac:dyDescent="0.3">
      <c r="C567" s="17" t="s">
        <v>494</v>
      </c>
      <c r="D567" s="23">
        <v>185.69</v>
      </c>
    </row>
    <row r="568" spans="3:4" x14ac:dyDescent="0.3">
      <c r="C568" s="17" t="s">
        <v>495</v>
      </c>
      <c r="D568" s="23">
        <v>2151602.34</v>
      </c>
    </row>
    <row r="569" spans="3:4" x14ac:dyDescent="0.3">
      <c r="C569" s="17" t="s">
        <v>496</v>
      </c>
      <c r="D569" s="23">
        <f>135058.4+13659.27+588.52+15242.1-650</f>
        <v>163898.28999999998</v>
      </c>
    </row>
    <row r="570" spans="3:4" ht="15" thickBot="1" x14ac:dyDescent="0.35">
      <c r="C570" s="28" t="s">
        <v>11</v>
      </c>
      <c r="D570" s="29">
        <f>SUM(D563:D569)</f>
        <v>3054320.2699999996</v>
      </c>
    </row>
    <row r="571" spans="3:4" ht="15" thickBot="1" x14ac:dyDescent="0.35"/>
    <row r="572" spans="3:4" ht="15" thickBot="1" x14ac:dyDescent="0.35">
      <c r="C572" s="7" t="s">
        <v>497</v>
      </c>
      <c r="D572" s="93">
        <f>D550-D570</f>
        <v>0.37000000011175871</v>
      </c>
    </row>
  </sheetData>
  <printOptions horizontalCentered="1" gridLines="1"/>
  <pageMargins left="0.31496062992125984" right="0.31496062992125984" top="0.74803149606299213" bottom="0.55118110236220474" header="0.31496062992125984" footer="0.31496062992125984"/>
  <pageSetup paperSize="8" scale="90" orientation="landscape" r:id="rId1"/>
  <headerFooter>
    <oddHeader>&amp;R&amp;P</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FC716-AE5B-48AC-998B-9FA89BC1811D}">
  <dimension ref="A1:L466"/>
  <sheetViews>
    <sheetView workbookViewId="0">
      <selection activeCell="A7" sqref="A7"/>
    </sheetView>
  </sheetViews>
  <sheetFormatPr defaultRowHeight="14.4" x14ac:dyDescent="0.3"/>
  <cols>
    <col min="1" max="1" width="22.5546875" bestFit="1" customWidth="1"/>
    <col min="2" max="2" width="32.88671875" hidden="1" customWidth="1"/>
    <col min="3" max="3" width="19.44140625" customWidth="1"/>
    <col min="4" max="4" width="15.109375" style="25" customWidth="1"/>
    <col min="5" max="5" width="15.5546875" customWidth="1"/>
    <col min="6" max="6" width="15.44140625" customWidth="1"/>
    <col min="7" max="8" width="13.5546875" bestFit="1" customWidth="1"/>
    <col min="9" max="9" width="4" customWidth="1"/>
    <col min="10" max="10" width="3.5546875" hidden="1" customWidth="1"/>
    <col min="11" max="11" width="4.44140625" hidden="1" customWidth="1"/>
    <col min="12" max="12" width="5.44140625" hidden="1" customWidth="1"/>
  </cols>
  <sheetData>
    <row r="1" spans="1:11" x14ac:dyDescent="0.3">
      <c r="A1" t="s">
        <v>498</v>
      </c>
      <c r="C1" s="31"/>
      <c r="D1" s="32" t="s">
        <v>500</v>
      </c>
      <c r="E1" s="31" t="s">
        <v>501</v>
      </c>
      <c r="F1" s="31" t="s">
        <v>499</v>
      </c>
      <c r="G1" s="31" t="s">
        <v>502</v>
      </c>
      <c r="H1" s="31" t="s">
        <v>503</v>
      </c>
    </row>
    <row r="2" spans="1:11" ht="43.2" x14ac:dyDescent="0.3">
      <c r="A2" s="33" t="s">
        <v>2</v>
      </c>
      <c r="B2" s="34"/>
      <c r="C2" s="35" t="s">
        <v>504</v>
      </c>
      <c r="D2" s="36" t="s">
        <v>505</v>
      </c>
      <c r="E2" s="35" t="s">
        <v>505</v>
      </c>
      <c r="F2" s="35" t="s">
        <v>505</v>
      </c>
      <c r="G2" s="35" t="s">
        <v>505</v>
      </c>
      <c r="H2" s="35" t="s">
        <v>505</v>
      </c>
    </row>
    <row r="3" spans="1:11" x14ac:dyDescent="0.3">
      <c r="A3" t="s">
        <v>8</v>
      </c>
      <c r="C3" s="37">
        <v>-1650217</v>
      </c>
      <c r="D3" s="4">
        <f>C3*1.07</f>
        <v>-1765732.1900000002</v>
      </c>
      <c r="E3" s="37">
        <f>C3*1.08</f>
        <v>-1782234.36</v>
      </c>
      <c r="F3" s="37">
        <f>C3*1.1</f>
        <v>-1815238.7000000002</v>
      </c>
      <c r="G3" s="37">
        <f>C3*1.15</f>
        <v>-1897749.5499999998</v>
      </c>
      <c r="H3" s="37">
        <f>C3*1.2</f>
        <v>-1980260.4</v>
      </c>
      <c r="K3" s="38"/>
    </row>
    <row r="4" spans="1:11" x14ac:dyDescent="0.3">
      <c r="A4" t="s">
        <v>469</v>
      </c>
      <c r="C4" s="37">
        <v>-992694</v>
      </c>
      <c r="D4" s="4">
        <f>'budg 2024-25 pha @ 31-12-23'!E513</f>
        <v>-1077683</v>
      </c>
      <c r="E4" s="37">
        <f>D4</f>
        <v>-1077683</v>
      </c>
      <c r="F4" s="37">
        <f>D4</f>
        <v>-1077683</v>
      </c>
      <c r="G4" s="37">
        <f>D4</f>
        <v>-1077683</v>
      </c>
      <c r="H4" s="39">
        <f>D4</f>
        <v>-1077683</v>
      </c>
    </row>
    <row r="5" spans="1:11" x14ac:dyDescent="0.3">
      <c r="A5" t="s">
        <v>507</v>
      </c>
      <c r="C5" s="40">
        <v>-508065</v>
      </c>
      <c r="D5" s="42">
        <v>-486499</v>
      </c>
      <c r="E5" s="42">
        <v>-486499</v>
      </c>
      <c r="F5" s="42">
        <v>-486499</v>
      </c>
      <c r="G5" s="42">
        <v>-486499</v>
      </c>
      <c r="H5" s="43">
        <v>-486499</v>
      </c>
    </row>
    <row r="6" spans="1:11" x14ac:dyDescent="0.3">
      <c r="A6" t="s">
        <v>508</v>
      </c>
      <c r="C6" s="44">
        <v>-62070</v>
      </c>
      <c r="D6" s="45">
        <v>-184104.21</v>
      </c>
      <c r="E6" s="44">
        <v>-167602.04</v>
      </c>
      <c r="F6" s="44">
        <v>-134597.70000000001</v>
      </c>
      <c r="G6" s="44">
        <v>-52086.85</v>
      </c>
      <c r="H6" s="37">
        <v>30424</v>
      </c>
    </row>
    <row r="7" spans="1:11" x14ac:dyDescent="0.3">
      <c r="C7" s="4"/>
    </row>
    <row r="8" spans="1:11" x14ac:dyDescent="0.3">
      <c r="C8" s="4"/>
      <c r="E8" s="43"/>
      <c r="F8" s="43"/>
    </row>
    <row r="9" spans="1:11" x14ac:dyDescent="0.3">
      <c r="A9" t="s">
        <v>509</v>
      </c>
      <c r="C9" s="4">
        <v>2771513</v>
      </c>
      <c r="D9" s="25">
        <f>'budg 2024-25 pha @ 31-12-23'!E505</f>
        <v>3001893.898496116</v>
      </c>
      <c r="E9" s="25">
        <f>D9</f>
        <v>3001893.898496116</v>
      </c>
      <c r="F9" s="25">
        <f>D9</f>
        <v>3001893.898496116</v>
      </c>
      <c r="G9" s="25">
        <f>D9</f>
        <v>3001893.898496116</v>
      </c>
      <c r="H9" s="25">
        <f>D9</f>
        <v>3001893.898496116</v>
      </c>
      <c r="K9" s="22"/>
    </row>
    <row r="10" spans="1:11" ht="15" thickBot="1" x14ac:dyDescent="0.35">
      <c r="A10" t="s">
        <v>510</v>
      </c>
      <c r="C10" s="5">
        <v>441533</v>
      </c>
      <c r="D10" s="4">
        <f>'budg 2024-25 pha @ 31-12-23'!E506</f>
        <v>512124.5</v>
      </c>
      <c r="E10" s="4">
        <f>D10</f>
        <v>512124.5</v>
      </c>
      <c r="F10" s="25">
        <f>D10</f>
        <v>512124.5</v>
      </c>
      <c r="G10" s="25">
        <f>D10</f>
        <v>512124.5</v>
      </c>
      <c r="H10" s="25">
        <f>D10</f>
        <v>512124.5</v>
      </c>
    </row>
    <row r="11" spans="1:11" ht="15" thickBot="1" x14ac:dyDescent="0.35">
      <c r="A11" s="7" t="s">
        <v>511</v>
      </c>
      <c r="B11" s="47"/>
      <c r="C11" s="48">
        <f t="shared" ref="C11:H11" si="0">SUM(C3:C10)</f>
        <v>0</v>
      </c>
      <c r="D11" s="19">
        <f t="shared" si="0"/>
        <v>-1.5038843266665936E-3</v>
      </c>
      <c r="E11" s="48">
        <f t="shared" si="0"/>
        <v>-1.5038843266665936E-3</v>
      </c>
      <c r="F11" s="48">
        <f t="shared" si="0"/>
        <v>-1.5038843266665936E-3</v>
      </c>
      <c r="G11" s="48">
        <f t="shared" si="0"/>
        <v>-1.5038838610053062E-3</v>
      </c>
      <c r="H11" s="48">
        <f t="shared" si="0"/>
        <v>-1.5038838610053062E-3</v>
      </c>
    </row>
    <row r="15" spans="1:11" x14ac:dyDescent="0.3">
      <c r="A15" s="49" t="s">
        <v>512</v>
      </c>
      <c r="B15" s="3"/>
      <c r="C15" s="31" t="s">
        <v>513</v>
      </c>
      <c r="D15" s="32" t="s">
        <v>514</v>
      </c>
      <c r="E15" s="31" t="s">
        <v>515</v>
      </c>
      <c r="F15" s="31" t="s">
        <v>516</v>
      </c>
      <c r="G15" s="31">
        <v>0.64</v>
      </c>
      <c r="H15">
        <v>0.82</v>
      </c>
    </row>
    <row r="16" spans="1:11" x14ac:dyDescent="0.3">
      <c r="A16" s="49" t="s">
        <v>517</v>
      </c>
      <c r="B16" s="50" t="s">
        <v>3</v>
      </c>
      <c r="C16" s="50" t="s">
        <v>4</v>
      </c>
      <c r="D16" s="51" t="s">
        <v>5</v>
      </c>
      <c r="E16" s="50" t="s">
        <v>5</v>
      </c>
      <c r="F16" s="50" t="s">
        <v>5</v>
      </c>
      <c r="G16" s="50" t="s">
        <v>5</v>
      </c>
      <c r="H16" s="50" t="s">
        <v>5</v>
      </c>
    </row>
    <row r="17" spans="1:11" x14ac:dyDescent="0.3">
      <c r="A17" s="52" t="s">
        <v>518</v>
      </c>
      <c r="B17" s="52">
        <v>7643</v>
      </c>
      <c r="C17" s="52">
        <v>7732</v>
      </c>
      <c r="D17" s="53">
        <v>7732</v>
      </c>
      <c r="E17" s="52">
        <v>7732</v>
      </c>
      <c r="F17" s="52">
        <v>7732</v>
      </c>
      <c r="G17" s="52">
        <v>7687</v>
      </c>
      <c r="H17" s="52">
        <v>7732</v>
      </c>
    </row>
    <row r="18" spans="1:11" ht="15" thickBot="1" x14ac:dyDescent="0.35">
      <c r="A18" s="52" t="s">
        <v>519</v>
      </c>
      <c r="B18" s="52">
        <v>171.87</v>
      </c>
      <c r="C18" s="54">
        <f t="shared" ref="C18:H18" si="1">-C3/C17</f>
        <v>213.42692705638902</v>
      </c>
      <c r="D18" s="53">
        <f t="shared" si="1"/>
        <v>228.36681195033628</v>
      </c>
      <c r="E18" s="54">
        <f t="shared" si="1"/>
        <v>230.50108122090018</v>
      </c>
      <c r="F18" s="25">
        <f t="shared" si="1"/>
        <v>234.76961976202796</v>
      </c>
      <c r="G18" s="25">
        <f t="shared" si="1"/>
        <v>246.87778717314944</v>
      </c>
      <c r="H18" s="25">
        <f t="shared" si="1"/>
        <v>256.11231246766681</v>
      </c>
    </row>
    <row r="19" spans="1:11" ht="15" thickBot="1" x14ac:dyDescent="0.35">
      <c r="A19" s="55" t="s">
        <v>8</v>
      </c>
      <c r="B19" s="56">
        <f t="shared" ref="B19:H19" si="2">B17*B18</f>
        <v>1313602.4100000001</v>
      </c>
      <c r="C19" s="56">
        <f t="shared" si="2"/>
        <v>1650217</v>
      </c>
      <c r="D19" s="56">
        <f t="shared" si="2"/>
        <v>1765732.1900000002</v>
      </c>
      <c r="E19" s="56">
        <f t="shared" si="2"/>
        <v>1782234.36</v>
      </c>
      <c r="F19" s="56">
        <f t="shared" si="2"/>
        <v>1815238.7000000002</v>
      </c>
      <c r="G19" s="56">
        <f t="shared" si="2"/>
        <v>1897749.5499999998</v>
      </c>
      <c r="H19" s="56">
        <f t="shared" si="2"/>
        <v>1980260.3999999997</v>
      </c>
    </row>
    <row r="22" spans="1:11" x14ac:dyDescent="0.3">
      <c r="A22" s="3" t="s">
        <v>520</v>
      </c>
      <c r="B22" s="3"/>
      <c r="C22" s="3"/>
      <c r="D22" s="57" t="s">
        <v>521</v>
      </c>
    </row>
    <row r="23" spans="1:11" x14ac:dyDescent="0.3">
      <c r="A23" s="3">
        <v>100</v>
      </c>
      <c r="C23" t="s">
        <v>522</v>
      </c>
    </row>
    <row r="24" spans="1:11" x14ac:dyDescent="0.3">
      <c r="A24">
        <v>4030</v>
      </c>
      <c r="C24" t="s">
        <v>12</v>
      </c>
      <c r="D24" s="25">
        <v>500</v>
      </c>
    </row>
    <row r="25" spans="1:11" x14ac:dyDescent="0.3">
      <c r="A25">
        <v>4190</v>
      </c>
      <c r="B25" s="43"/>
      <c r="C25" t="s">
        <v>17</v>
      </c>
      <c r="D25" s="25">
        <v>3200</v>
      </c>
    </row>
    <row r="26" spans="1:11" x14ac:dyDescent="0.3">
      <c r="A26">
        <v>4255</v>
      </c>
      <c r="C26" t="s">
        <v>27</v>
      </c>
      <c r="D26" s="25">
        <v>550</v>
      </c>
    </row>
    <row r="27" spans="1:11" x14ac:dyDescent="0.3">
      <c r="A27">
        <v>4360</v>
      </c>
      <c r="C27" t="s">
        <v>523</v>
      </c>
      <c r="D27" s="25">
        <v>6250</v>
      </c>
      <c r="K27" s="58"/>
    </row>
    <row r="28" spans="1:11" x14ac:dyDescent="0.3">
      <c r="A28">
        <v>4375</v>
      </c>
      <c r="C28" t="s">
        <v>48</v>
      </c>
      <c r="D28" s="25">
        <v>105</v>
      </c>
    </row>
    <row r="29" spans="1:11" ht="15" thickBot="1" x14ac:dyDescent="0.35">
      <c r="A29">
        <v>4390</v>
      </c>
      <c r="C29" t="s">
        <v>524</v>
      </c>
      <c r="D29" s="25">
        <v>500</v>
      </c>
    </row>
    <row r="30" spans="1:11" ht="15" thickBot="1" x14ac:dyDescent="0.35">
      <c r="C30" s="7" t="s">
        <v>11</v>
      </c>
      <c r="D30" s="59">
        <f>SUM(D24:D29)</f>
        <v>11105</v>
      </c>
    </row>
    <row r="32" spans="1:11" x14ac:dyDescent="0.3">
      <c r="A32" s="3">
        <v>120</v>
      </c>
      <c r="B32" s="3"/>
      <c r="C32" s="3" t="s">
        <v>525</v>
      </c>
      <c r="K32" s="58"/>
    </row>
    <row r="33" spans="1:4" x14ac:dyDescent="0.3">
      <c r="A33">
        <v>4100</v>
      </c>
      <c r="C33" t="s">
        <v>526</v>
      </c>
      <c r="D33" s="25">
        <v>25</v>
      </c>
    </row>
    <row r="34" spans="1:4" x14ac:dyDescent="0.3">
      <c r="A34">
        <v>4130</v>
      </c>
      <c r="C34" t="s">
        <v>527</v>
      </c>
      <c r="D34" s="25">
        <v>150</v>
      </c>
    </row>
    <row r="35" spans="1:4" x14ac:dyDescent="0.3">
      <c r="A35">
        <v>4312</v>
      </c>
      <c r="C35" t="s">
        <v>528</v>
      </c>
      <c r="D35" s="25">
        <v>25</v>
      </c>
    </row>
    <row r="36" spans="1:4" ht="15" thickBot="1" x14ac:dyDescent="0.35">
      <c r="A36">
        <v>6885</v>
      </c>
      <c r="C36" t="s">
        <v>418</v>
      </c>
      <c r="D36" s="25">
        <v>25</v>
      </c>
    </row>
    <row r="37" spans="1:4" ht="15" thickBot="1" x14ac:dyDescent="0.35">
      <c r="C37" s="7" t="s">
        <v>11</v>
      </c>
      <c r="D37" s="59">
        <f>SUM(D31:D36)</f>
        <v>225</v>
      </c>
    </row>
    <row r="39" spans="1:4" x14ac:dyDescent="0.3">
      <c r="A39" s="3">
        <v>123</v>
      </c>
      <c r="B39" s="3"/>
      <c r="C39" s="3" t="s">
        <v>529</v>
      </c>
    </row>
    <row r="40" spans="1:4" x14ac:dyDescent="0.3">
      <c r="A40">
        <v>4135</v>
      </c>
      <c r="C40" t="s">
        <v>530</v>
      </c>
      <c r="D40" s="25">
        <v>1200</v>
      </c>
    </row>
    <row r="41" spans="1:4" ht="15" thickBot="1" x14ac:dyDescent="0.35">
      <c r="A41">
        <v>4365</v>
      </c>
      <c r="C41" t="s">
        <v>531</v>
      </c>
      <c r="D41" s="25">
        <v>5000</v>
      </c>
    </row>
    <row r="42" spans="1:4" ht="15" thickBot="1" x14ac:dyDescent="0.35">
      <c r="C42" s="7" t="s">
        <v>11</v>
      </c>
      <c r="D42" s="59">
        <f>SUM(D40:D41)</f>
        <v>6200</v>
      </c>
    </row>
    <row r="45" spans="1:4" x14ac:dyDescent="0.3">
      <c r="A45" s="3">
        <v>410</v>
      </c>
      <c r="B45" s="3"/>
      <c r="C45" s="3" t="s">
        <v>116</v>
      </c>
    </row>
    <row r="46" spans="1:4" x14ac:dyDescent="0.3">
      <c r="A46">
        <v>4910</v>
      </c>
      <c r="C46" t="s">
        <v>532</v>
      </c>
      <c r="D46" s="57">
        <v>100</v>
      </c>
    </row>
    <row r="47" spans="1:4" x14ac:dyDescent="0.3">
      <c r="C47" s="26" t="s">
        <v>11</v>
      </c>
      <c r="D47" s="46">
        <f>SUM(D46:D46)</f>
        <v>100</v>
      </c>
    </row>
    <row r="50" spans="1:4" x14ac:dyDescent="0.3">
      <c r="A50">
        <v>420</v>
      </c>
    </row>
    <row r="51" spans="1:4" x14ac:dyDescent="0.3">
      <c r="A51">
        <v>4495</v>
      </c>
      <c r="C51" t="s">
        <v>533</v>
      </c>
      <c r="D51" s="45">
        <v>3945.21</v>
      </c>
    </row>
    <row r="52" spans="1:4" x14ac:dyDescent="0.3">
      <c r="A52" s="3"/>
      <c r="B52" s="3"/>
      <c r="C52" s="3"/>
    </row>
    <row r="53" spans="1:4" x14ac:dyDescent="0.3">
      <c r="D53" s="57"/>
    </row>
    <row r="55" spans="1:4" x14ac:dyDescent="0.3">
      <c r="A55" s="3">
        <v>510</v>
      </c>
      <c r="B55" s="3"/>
      <c r="C55" s="3" t="s">
        <v>534</v>
      </c>
    </row>
    <row r="56" spans="1:4" x14ac:dyDescent="0.3">
      <c r="A56">
        <v>4255</v>
      </c>
      <c r="C56" t="s">
        <v>535</v>
      </c>
      <c r="D56" s="25">
        <v>45</v>
      </c>
    </row>
    <row r="57" spans="1:4" x14ac:dyDescent="0.3">
      <c r="A57">
        <v>4580</v>
      </c>
      <c r="C57" t="s">
        <v>162</v>
      </c>
      <c r="D57" s="25">
        <v>1875</v>
      </c>
    </row>
    <row r="58" spans="1:4" ht="15" thickBot="1" x14ac:dyDescent="0.35">
      <c r="A58">
        <v>4370</v>
      </c>
      <c r="C58" t="s">
        <v>189</v>
      </c>
      <c r="D58" s="25">
        <v>-3800</v>
      </c>
    </row>
    <row r="59" spans="1:4" ht="15" thickBot="1" x14ac:dyDescent="0.35">
      <c r="C59" s="7" t="s">
        <v>11</v>
      </c>
      <c r="D59" s="59">
        <f>SUM(D56:D58)</f>
        <v>-1880</v>
      </c>
    </row>
    <row r="62" spans="1:4" x14ac:dyDescent="0.3">
      <c r="A62" s="3">
        <v>520</v>
      </c>
      <c r="B62" s="3"/>
      <c r="C62" s="3" t="s">
        <v>164</v>
      </c>
    </row>
    <row r="63" spans="1:4" x14ac:dyDescent="0.3">
      <c r="A63">
        <v>4245</v>
      </c>
      <c r="C63" t="s">
        <v>536</v>
      </c>
      <c r="D63" s="57">
        <v>625</v>
      </c>
    </row>
    <row r="65" spans="1:11" x14ac:dyDescent="0.3">
      <c r="K65" s="58"/>
    </row>
    <row r="66" spans="1:11" x14ac:dyDescent="0.3">
      <c r="A66" s="3">
        <v>620</v>
      </c>
      <c r="B66" s="3"/>
      <c r="C66" s="3" t="s">
        <v>537</v>
      </c>
    </row>
    <row r="67" spans="1:11" x14ac:dyDescent="0.3">
      <c r="A67">
        <v>4415</v>
      </c>
      <c r="C67" t="s">
        <v>53</v>
      </c>
      <c r="D67" s="57">
        <v>1000</v>
      </c>
    </row>
    <row r="70" spans="1:11" x14ac:dyDescent="0.3">
      <c r="A70" s="3">
        <v>700</v>
      </c>
      <c r="B70" s="3"/>
      <c r="C70" s="3" t="s">
        <v>538</v>
      </c>
    </row>
    <row r="71" spans="1:11" x14ac:dyDescent="0.3">
      <c r="A71">
        <v>4265</v>
      </c>
      <c r="C71" t="s">
        <v>140</v>
      </c>
      <c r="D71" s="57">
        <v>773</v>
      </c>
    </row>
    <row r="74" spans="1:11" x14ac:dyDescent="0.3">
      <c r="A74" s="3">
        <v>710</v>
      </c>
      <c r="B74" s="3"/>
      <c r="C74" s="3" t="s">
        <v>248</v>
      </c>
    </row>
    <row r="75" spans="1:11" x14ac:dyDescent="0.3">
      <c r="A75">
        <v>1155</v>
      </c>
      <c r="C75" t="s">
        <v>10</v>
      </c>
      <c r="D75" s="60">
        <v>-4000</v>
      </c>
    </row>
    <row r="77" spans="1:11" x14ac:dyDescent="0.3">
      <c r="A77">
        <v>4190</v>
      </c>
      <c r="C77" t="s">
        <v>17</v>
      </c>
      <c r="D77" s="25">
        <v>1050</v>
      </c>
    </row>
    <row r="78" spans="1:11" x14ac:dyDescent="0.3">
      <c r="A78">
        <v>4265</v>
      </c>
      <c r="C78" t="s">
        <v>140</v>
      </c>
      <c r="D78" s="25">
        <v>2743</v>
      </c>
    </row>
    <row r="79" spans="1:11" x14ac:dyDescent="0.3">
      <c r="A79">
        <v>4280</v>
      </c>
      <c r="C79" t="s">
        <v>222</v>
      </c>
      <c r="D79" s="25">
        <v>2252</v>
      </c>
    </row>
    <row r="80" spans="1:11" ht="15" thickBot="1" x14ac:dyDescent="0.35">
      <c r="A80" s="61">
        <v>4370</v>
      </c>
      <c r="C80" t="s">
        <v>539</v>
      </c>
      <c r="D80" s="25">
        <v>7000</v>
      </c>
    </row>
    <row r="81" spans="1:11" ht="15" thickBot="1" x14ac:dyDescent="0.35">
      <c r="C81" s="7" t="s">
        <v>11</v>
      </c>
      <c r="D81" s="59">
        <f>SUM(D77:D80)</f>
        <v>13045</v>
      </c>
      <c r="K81" s="58"/>
    </row>
    <row r="83" spans="1:11" x14ac:dyDescent="0.3">
      <c r="A83" s="3">
        <v>800</v>
      </c>
      <c r="B83" s="3"/>
      <c r="C83" s="3" t="s">
        <v>272</v>
      </c>
    </row>
    <row r="84" spans="1:11" x14ac:dyDescent="0.3">
      <c r="A84">
        <v>4800</v>
      </c>
      <c r="C84" t="s">
        <v>540</v>
      </c>
      <c r="D84" s="62">
        <v>-42.5</v>
      </c>
    </row>
    <row r="86" spans="1:11" x14ac:dyDescent="0.3">
      <c r="A86" s="3">
        <v>810</v>
      </c>
      <c r="B86" s="3"/>
      <c r="C86" s="3" t="s">
        <v>286</v>
      </c>
    </row>
    <row r="87" spans="1:11" x14ac:dyDescent="0.3">
      <c r="A87">
        <v>1155</v>
      </c>
      <c r="C87" t="s">
        <v>10</v>
      </c>
      <c r="D87" s="60">
        <v>-7000</v>
      </c>
    </row>
    <row r="88" spans="1:11" x14ac:dyDescent="0.3">
      <c r="A88">
        <v>1810</v>
      </c>
      <c r="C88" t="s">
        <v>288</v>
      </c>
      <c r="D88" s="60">
        <v>-3000</v>
      </c>
    </row>
    <row r="90" spans="1:11" x14ac:dyDescent="0.3">
      <c r="A90" s="3">
        <v>815</v>
      </c>
      <c r="B90" s="3"/>
      <c r="C90" s="3" t="s">
        <v>297</v>
      </c>
    </row>
    <row r="91" spans="1:11" x14ac:dyDescent="0.3">
      <c r="A91">
        <v>1155</v>
      </c>
      <c r="C91" t="s">
        <v>541</v>
      </c>
      <c r="D91" s="60">
        <v>-91302</v>
      </c>
    </row>
    <row r="92" spans="1:11" x14ac:dyDescent="0.3">
      <c r="A92" s="3"/>
      <c r="B92" s="3"/>
      <c r="C92" s="3"/>
    </row>
    <row r="93" spans="1:11" x14ac:dyDescent="0.3">
      <c r="A93">
        <v>4190</v>
      </c>
      <c r="C93" t="s">
        <v>17</v>
      </c>
      <c r="D93" s="57">
        <v>1000</v>
      </c>
    </row>
    <row r="94" spans="1:11" x14ac:dyDescent="0.3">
      <c r="A94">
        <v>4275</v>
      </c>
      <c r="C94" t="s">
        <v>68</v>
      </c>
      <c r="D94" s="25">
        <v>-6600</v>
      </c>
    </row>
    <row r="96" spans="1:11" x14ac:dyDescent="0.3">
      <c r="A96" s="3">
        <v>830</v>
      </c>
      <c r="B96" s="3"/>
      <c r="C96" s="3" t="s">
        <v>342</v>
      </c>
    </row>
    <row r="97" spans="1:11" x14ac:dyDescent="0.3">
      <c r="A97">
        <v>4595</v>
      </c>
      <c r="C97" t="s">
        <v>346</v>
      </c>
      <c r="D97" s="57">
        <v>125</v>
      </c>
      <c r="K97" s="58"/>
    </row>
    <row r="100" spans="1:11" x14ac:dyDescent="0.3">
      <c r="A100" s="3">
        <v>840</v>
      </c>
      <c r="B100" s="3"/>
      <c r="C100" s="3" t="s">
        <v>542</v>
      </c>
      <c r="K100" s="63"/>
    </row>
    <row r="101" spans="1:11" x14ac:dyDescent="0.3">
      <c r="A101">
        <v>4325</v>
      </c>
      <c r="C101" t="s">
        <v>96</v>
      </c>
      <c r="D101" s="25">
        <v>394</v>
      </c>
    </row>
    <row r="102" spans="1:11" ht="15" thickBot="1" x14ac:dyDescent="0.35">
      <c r="A102">
        <v>4390</v>
      </c>
      <c r="C102" t="s">
        <v>543</v>
      </c>
      <c r="D102" s="25">
        <v>1200</v>
      </c>
    </row>
    <row r="103" spans="1:11" ht="15" thickBot="1" x14ac:dyDescent="0.35">
      <c r="C103" s="7" t="s">
        <v>11</v>
      </c>
      <c r="D103" s="59">
        <f>SUM(D101:D102)</f>
        <v>1594</v>
      </c>
    </row>
    <row r="106" spans="1:11" x14ac:dyDescent="0.3">
      <c r="A106" s="3">
        <v>850</v>
      </c>
      <c r="B106" s="3"/>
      <c r="C106" s="3" t="s">
        <v>544</v>
      </c>
    </row>
    <row r="107" spans="1:11" x14ac:dyDescent="0.3">
      <c r="A107">
        <v>8290</v>
      </c>
      <c r="C107" t="s">
        <v>545</v>
      </c>
      <c r="D107" s="57">
        <v>3000</v>
      </c>
      <c r="K107" s="58"/>
    </row>
    <row r="110" spans="1:11" x14ac:dyDescent="0.3">
      <c r="A110" s="3">
        <v>900</v>
      </c>
      <c r="B110" s="3"/>
      <c r="C110" s="3" t="s">
        <v>367</v>
      </c>
    </row>
    <row r="111" spans="1:11" x14ac:dyDescent="0.3">
      <c r="A111">
        <v>4311</v>
      </c>
      <c r="C111" t="s">
        <v>546</v>
      </c>
      <c r="D111" s="57">
        <v>600</v>
      </c>
    </row>
    <row r="114" spans="1:4" x14ac:dyDescent="0.3">
      <c r="A114" s="3">
        <v>910</v>
      </c>
      <c r="B114" s="3"/>
      <c r="C114" s="3" t="s">
        <v>386</v>
      </c>
    </row>
    <row r="115" spans="1:4" x14ac:dyDescent="0.3">
      <c r="A115">
        <v>1255</v>
      </c>
      <c r="C115" t="s">
        <v>547</v>
      </c>
      <c r="D115" s="64">
        <v>350</v>
      </c>
    </row>
    <row r="117" spans="1:4" x14ac:dyDescent="0.3">
      <c r="A117">
        <v>4405</v>
      </c>
      <c r="C117" t="s">
        <v>548</v>
      </c>
      <c r="D117" s="25">
        <v>3350</v>
      </c>
    </row>
    <row r="118" spans="1:4" ht="15" thickBot="1" x14ac:dyDescent="0.35">
      <c r="A118">
        <v>4921</v>
      </c>
      <c r="C118" t="s">
        <v>549</v>
      </c>
      <c r="D118" s="25">
        <v>2200</v>
      </c>
    </row>
    <row r="119" spans="1:4" ht="15" thickBot="1" x14ac:dyDescent="0.35">
      <c r="C119" s="7" t="s">
        <v>11</v>
      </c>
      <c r="D119" s="59">
        <f>SUM(D117:D118)</f>
        <v>5550</v>
      </c>
    </row>
    <row r="121" spans="1:4" x14ac:dyDescent="0.3">
      <c r="A121">
        <v>960</v>
      </c>
      <c r="C121" t="s">
        <v>550</v>
      </c>
    </row>
    <row r="122" spans="1:4" x14ac:dyDescent="0.3">
      <c r="A122">
        <v>1260</v>
      </c>
      <c r="C122" t="s">
        <v>408</v>
      </c>
      <c r="D122" s="60">
        <v>600</v>
      </c>
    </row>
    <row r="125" spans="1:4" x14ac:dyDescent="0.3">
      <c r="A125" s="3">
        <v>1010</v>
      </c>
      <c r="B125" s="3"/>
      <c r="C125" s="3" t="s">
        <v>414</v>
      </c>
    </row>
    <row r="126" spans="1:4" x14ac:dyDescent="0.3">
      <c r="A126">
        <v>8215</v>
      </c>
      <c r="C126" t="s">
        <v>214</v>
      </c>
      <c r="D126" s="25">
        <v>55000</v>
      </c>
    </row>
    <row r="127" spans="1:4" x14ac:dyDescent="0.3">
      <c r="A127">
        <v>8255</v>
      </c>
      <c r="C127" t="s">
        <v>423</v>
      </c>
      <c r="D127" s="25">
        <v>10000</v>
      </c>
    </row>
    <row r="128" spans="1:4" x14ac:dyDescent="0.3">
      <c r="A128">
        <v>8256</v>
      </c>
      <c r="C128" t="s">
        <v>425</v>
      </c>
      <c r="D128" s="25">
        <v>10000</v>
      </c>
    </row>
    <row r="129" spans="1:11" x14ac:dyDescent="0.3">
      <c r="A129">
        <v>8257</v>
      </c>
      <c r="C129" t="s">
        <v>427</v>
      </c>
      <c r="D129" s="25">
        <v>15000</v>
      </c>
    </row>
    <row r="130" spans="1:11" ht="15" thickBot="1" x14ac:dyDescent="0.35">
      <c r="A130">
        <v>8280</v>
      </c>
      <c r="C130" t="s">
        <v>429</v>
      </c>
      <c r="D130" s="25">
        <v>50000</v>
      </c>
    </row>
    <row r="131" spans="1:11" ht="15" thickBot="1" x14ac:dyDescent="0.35">
      <c r="C131" s="7" t="s">
        <v>11</v>
      </c>
      <c r="D131" s="59">
        <f>SUM(D126:D130)</f>
        <v>140000</v>
      </c>
    </row>
    <row r="132" spans="1:11" ht="15" thickBot="1" x14ac:dyDescent="0.35"/>
    <row r="133" spans="1:11" x14ac:dyDescent="0.3">
      <c r="C133" s="27" t="s">
        <v>551</v>
      </c>
      <c r="D133" s="65">
        <f>D30+D37+D42+D47+D51+D53+D59+D63+D67+D71+D81+D84+D93+D94+D97+D103+D107+D111+D119+D131</f>
        <v>180364.71</v>
      </c>
    </row>
    <row r="134" spans="1:11" ht="15" thickBot="1" x14ac:dyDescent="0.35">
      <c r="C134" s="66" t="s">
        <v>552</v>
      </c>
      <c r="D134" s="67">
        <f>-(D75+D87+D88+D91+D115+D122)</f>
        <v>104352</v>
      </c>
      <c r="E134" s="6"/>
    </row>
    <row r="135" spans="1:11" x14ac:dyDescent="0.3">
      <c r="C135" s="3" t="s">
        <v>553</v>
      </c>
      <c r="D135" s="57">
        <f>SUM(D133:D134)</f>
        <v>284716.70999999996</v>
      </c>
    </row>
    <row r="136" spans="1:11" x14ac:dyDescent="0.3">
      <c r="K136" s="68"/>
    </row>
    <row r="145" spans="11:11" x14ac:dyDescent="0.3">
      <c r="K145" s="58"/>
    </row>
    <row r="165" spans="11:11" x14ac:dyDescent="0.3">
      <c r="K165" s="58"/>
    </row>
    <row r="173" spans="11:11" x14ac:dyDescent="0.3">
      <c r="K173" s="58"/>
    </row>
    <row r="287" spans="2:2" x14ac:dyDescent="0.3">
      <c r="B287" t="s">
        <v>299</v>
      </c>
    </row>
    <row r="306" spans="2:2" x14ac:dyDescent="0.3">
      <c r="B306" t="s">
        <v>320</v>
      </c>
    </row>
    <row r="322" spans="11:11" x14ac:dyDescent="0.3">
      <c r="K322" s="58"/>
    </row>
    <row r="372" spans="11:11" x14ac:dyDescent="0.3">
      <c r="K372" s="58"/>
    </row>
    <row r="386" spans="11:11" x14ac:dyDescent="0.3">
      <c r="K386" s="58"/>
    </row>
    <row r="390" spans="11:11" x14ac:dyDescent="0.3">
      <c r="K390" s="58"/>
    </row>
    <row r="394" spans="11:11" x14ac:dyDescent="0.3">
      <c r="K394" s="58"/>
    </row>
    <row r="396" spans="11:11" x14ac:dyDescent="0.3">
      <c r="K396" s="58"/>
    </row>
    <row r="401" spans="11:11" x14ac:dyDescent="0.3">
      <c r="K401" s="58"/>
    </row>
    <row r="454" spans="2:11" x14ac:dyDescent="0.3">
      <c r="B454" t="s">
        <v>460</v>
      </c>
      <c r="K454" s="22"/>
    </row>
    <row r="461" spans="2:11" x14ac:dyDescent="0.3">
      <c r="B461" t="s">
        <v>554</v>
      </c>
      <c r="D461" s="25">
        <v>777903</v>
      </c>
    </row>
    <row r="466" spans="6:6" x14ac:dyDescent="0.3">
      <c r="F466" t="s">
        <v>555</v>
      </c>
    </row>
  </sheetData>
  <pageMargins left="0.70866141732283472" right="0.70866141732283472" top="0.74803149606299213" bottom="0.74803149606299213"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budg 2024-25 pha @ 31-12-23</vt:lpstr>
      <vt:lpstr>Precpt Analysis</vt:lpstr>
      <vt:lpstr>'budg 2024-25 pha @ 31-12-23'!Print_Area</vt:lpstr>
      <vt:lpstr>'Precpt Analysis'!Print_Area</vt:lpstr>
      <vt:lpstr>'budg 2024-25 pha @ 31-12-23'!Print_Titles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Muibat Babayemi</dc:creator>
  <cp:lastModifiedBy>David Landon Cole</cp:lastModifiedBy>
  <dcterms:created xsi:type="dcterms:W3CDTF">2024-01-12T11:57:53Z</dcterms:created>
  <dcterms:modified xsi:type="dcterms:W3CDTF">2024-01-24T10:17:40Z</dcterms:modified>
</cp:coreProperties>
</file>